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Sheet1!$A:$A,Sheet1!$3:$4</definedName>
  </definedNames>
  <calcPr calcId="144525"/>
</workbook>
</file>

<file path=xl/sharedStrings.xml><?xml version="1.0" encoding="utf-8"?>
<sst xmlns="http://schemas.openxmlformats.org/spreadsheetml/2006/main" count="70">
  <si>
    <t>旺苍县2018年政策性农业保险任务分解表</t>
  </si>
  <si>
    <r>
      <rPr>
        <sz val="11"/>
        <color theme="1"/>
        <rFont val="宋体"/>
        <charset val="134"/>
      </rPr>
      <t>201</t>
    </r>
    <r>
      <rPr>
        <sz val="11"/>
        <color theme="1"/>
        <rFont val="宋体"/>
        <charset val="134"/>
      </rPr>
      <t>8.03.12</t>
    </r>
  </si>
  <si>
    <t>单位：亩、元、头</t>
  </si>
  <si>
    <t>乡镇</t>
  </si>
  <si>
    <t>乡镇及部门应缴保费合计</t>
  </si>
  <si>
    <t>种植业总保面</t>
  </si>
  <si>
    <t>水稻</t>
  </si>
  <si>
    <t>玉米</t>
  </si>
  <si>
    <t>小麦</t>
  </si>
  <si>
    <t>油菜</t>
  </si>
  <si>
    <t>马铃薯</t>
  </si>
  <si>
    <t>育肥猪</t>
  </si>
  <si>
    <t>能繁母猪</t>
  </si>
  <si>
    <t>公益林</t>
  </si>
  <si>
    <t>商品林</t>
  </si>
  <si>
    <t>魔芋</t>
  </si>
  <si>
    <t>烟叶</t>
  </si>
  <si>
    <t>羊</t>
  </si>
  <si>
    <t>中药材</t>
  </si>
  <si>
    <t>播种面积</t>
  </si>
  <si>
    <t>承保面积</t>
  </si>
  <si>
    <t>应缴保费</t>
  </si>
  <si>
    <t>总存栏数</t>
  </si>
  <si>
    <t>承保数量</t>
  </si>
  <si>
    <t>承保期一年应缴保费</t>
  </si>
  <si>
    <t>存栏数</t>
  </si>
  <si>
    <t>实有面积</t>
  </si>
  <si>
    <t>头数</t>
  </si>
  <si>
    <t>承保头数</t>
  </si>
  <si>
    <t>东河镇</t>
  </si>
  <si>
    <t xml:space="preserve"> 嘉川镇</t>
  </si>
  <si>
    <t>木门镇</t>
  </si>
  <si>
    <t>白水镇</t>
  </si>
  <si>
    <t>尚武镇</t>
  </si>
  <si>
    <t>张华镇</t>
  </si>
  <si>
    <t>黄洋镇</t>
  </si>
  <si>
    <t>普济镇</t>
  </si>
  <si>
    <t>三江镇</t>
  </si>
  <si>
    <t>金溪镇</t>
  </si>
  <si>
    <t>五权镇</t>
  </si>
  <si>
    <t>高阳镇</t>
  </si>
  <si>
    <t>双汇镇</t>
  </si>
  <si>
    <t>英萃镇</t>
  </si>
  <si>
    <t>国华镇</t>
  </si>
  <si>
    <t>龙凤镇</t>
  </si>
  <si>
    <t>大河乡</t>
  </si>
  <si>
    <t>九龙镇</t>
  </si>
  <si>
    <t>万家乡</t>
  </si>
  <si>
    <t>燕子乡</t>
  </si>
  <si>
    <t>水磨乡</t>
  </si>
  <si>
    <t>米仓山镇</t>
  </si>
  <si>
    <t>檬子乡</t>
  </si>
  <si>
    <t>福庆乡</t>
  </si>
  <si>
    <t>枣林乡</t>
  </si>
  <si>
    <t>麻英乡</t>
  </si>
  <si>
    <t>柳溪乡</t>
  </si>
  <si>
    <t>农建乡</t>
  </si>
  <si>
    <t>化龙乡</t>
  </si>
  <si>
    <t>大两乡</t>
  </si>
  <si>
    <t>万山乡</t>
  </si>
  <si>
    <t>正源乡</t>
  </si>
  <si>
    <t>天星乡</t>
  </si>
  <si>
    <t>盐河乡</t>
  </si>
  <si>
    <t>大德乡</t>
  </si>
  <si>
    <t>县林业园林局</t>
  </si>
  <si>
    <t>其中：县国有林场</t>
  </si>
  <si>
    <t>其中：县米仓山保护区管理局</t>
  </si>
  <si>
    <t>其中：县林产有限公司</t>
  </si>
  <si>
    <t>其中：县国营苗圃</t>
  </si>
  <si>
    <t>合   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</si>
</sst>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_);[Red]\(0\)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黑体"/>
      <charset val="134"/>
    </font>
    <font>
      <sz val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10"/>
      <name val="楷体_GB2312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16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7" borderId="32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14" borderId="30" applyNumberFormat="0" applyAlignment="0" applyProtection="0">
      <alignment vertical="center"/>
    </xf>
    <xf numFmtId="0" fontId="19" fillId="14" borderId="28" applyNumberFormat="0" applyAlignment="0" applyProtection="0">
      <alignment vertical="center"/>
    </xf>
    <xf numFmtId="0" fontId="25" fillId="25" borderId="3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/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vertical="center"/>
    </xf>
    <xf numFmtId="0" fontId="5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5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77" fontId="5" fillId="0" borderId="6" xfId="49" applyNumberFormat="1" applyFont="1" applyBorder="1" applyAlignment="1">
      <alignment horizontal="center" vertical="center"/>
    </xf>
    <xf numFmtId="177" fontId="5" fillId="0" borderId="7" xfId="49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177" fontId="5" fillId="0" borderId="8" xfId="49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177" fontId="5" fillId="0" borderId="9" xfId="49" applyNumberFormat="1" applyFont="1" applyBorder="1" applyAlignment="1">
      <alignment horizontal="left" vertical="center" wrapText="1"/>
    </xf>
    <xf numFmtId="0" fontId="5" fillId="0" borderId="10" xfId="49" applyFont="1" applyBorder="1" applyAlignment="1">
      <alignment horizontal="center" vertical="center"/>
    </xf>
    <xf numFmtId="177" fontId="5" fillId="0" borderId="11" xfId="49" applyNumberFormat="1" applyFont="1" applyBorder="1" applyAlignment="1">
      <alignment horizontal="center" vertical="center"/>
    </xf>
    <xf numFmtId="177" fontId="5" fillId="0" borderId="12" xfId="49" applyNumberFormat="1" applyFont="1" applyBorder="1" applyAlignment="1">
      <alignment horizontal="center" vertical="center"/>
    </xf>
    <xf numFmtId="177" fontId="5" fillId="0" borderId="13" xfId="49" applyNumberFormat="1" applyFont="1" applyBorder="1" applyAlignment="1">
      <alignment horizontal="center" vertical="center"/>
    </xf>
    <xf numFmtId="0" fontId="0" fillId="0" borderId="0" xfId="49" applyFont="1" applyBorder="1" applyAlignment="1">
      <alignment horizontal="center" vertical="center"/>
    </xf>
    <xf numFmtId="0" fontId="5" fillId="0" borderId="14" xfId="49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5" fillId="0" borderId="16" xfId="49" applyFont="1" applyBorder="1" applyAlignment="1">
      <alignment horizontal="center" vertical="center"/>
    </xf>
    <xf numFmtId="0" fontId="5" fillId="0" borderId="17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6" fillId="0" borderId="18" xfId="49" applyFont="1" applyBorder="1" applyAlignment="1">
      <alignment horizontal="center" vertical="center"/>
    </xf>
    <xf numFmtId="0" fontId="6" fillId="0" borderId="6" xfId="49" applyFont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19" xfId="49" applyFont="1" applyBorder="1" applyAlignment="1">
      <alignment horizontal="center" vertical="center" wrapText="1"/>
    </xf>
    <xf numFmtId="177" fontId="6" fillId="0" borderId="6" xfId="49" applyNumberFormat="1" applyFont="1" applyBorder="1" applyAlignment="1">
      <alignment horizontal="center" vertical="center"/>
    </xf>
    <xf numFmtId="177" fontId="6" fillId="0" borderId="8" xfId="49" applyNumberFormat="1" applyFont="1" applyBorder="1" applyAlignment="1">
      <alignment horizontal="center" vertical="center"/>
    </xf>
    <xf numFmtId="177" fontId="6" fillId="0" borderId="7" xfId="49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7" fontId="6" fillId="0" borderId="19" xfId="49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19" xfId="49" applyNumberFormat="1" applyFont="1" applyBorder="1" applyAlignment="1">
      <alignment horizontal="center" vertical="center"/>
    </xf>
    <xf numFmtId="177" fontId="5" fillId="0" borderId="20" xfId="49" applyNumberFormat="1" applyFont="1" applyBorder="1" applyAlignment="1">
      <alignment horizontal="center" vertical="center"/>
    </xf>
    <xf numFmtId="0" fontId="6" fillId="0" borderId="16" xfId="49" applyFont="1" applyBorder="1" applyAlignment="1">
      <alignment horizontal="center" vertical="center"/>
    </xf>
    <xf numFmtId="0" fontId="5" fillId="0" borderId="21" xfId="49" applyFont="1" applyBorder="1" applyAlignment="1">
      <alignment horizontal="center" vertical="center" wrapText="1"/>
    </xf>
    <xf numFmtId="177" fontId="5" fillId="0" borderId="21" xfId="49" applyNumberFormat="1" applyFont="1" applyBorder="1" applyAlignment="1">
      <alignment horizontal="center" vertical="center"/>
    </xf>
    <xf numFmtId="177" fontId="5" fillId="0" borderId="21" xfId="0" applyNumberFormat="1" applyFont="1" applyBorder="1" applyAlignment="1">
      <alignment horizontal="center" vertical="center"/>
    </xf>
    <xf numFmtId="177" fontId="5" fillId="0" borderId="22" xfId="49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7" xfId="49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49" applyFont="1" applyFill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49" applyFont="1" applyBorder="1" applyAlignment="1">
      <alignment horizontal="center" vertical="center" wrapText="1"/>
    </xf>
    <xf numFmtId="0" fontId="5" fillId="0" borderId="24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5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Q11" sqref="Q11"/>
    </sheetView>
  </sheetViews>
  <sheetFormatPr defaultColWidth="9" defaultRowHeight="13.5"/>
  <cols>
    <col min="1" max="1" width="9.875" style="1" customWidth="1"/>
    <col min="2" max="2" width="10.375" style="3" customWidth="1"/>
    <col min="3" max="20" width="7.25" style="3" customWidth="1"/>
    <col min="21" max="21" width="8.125" style="3" customWidth="1"/>
    <col min="22" max="31" width="7.25" style="3" customWidth="1"/>
    <col min="32" max="32" width="7.375" style="3" customWidth="1"/>
    <col min="33" max="33" width="7.25" style="3" customWidth="1"/>
    <col min="34" max="36" width="8" style="3" customWidth="1"/>
    <col min="37" max="38" width="7.25" style="3" customWidth="1"/>
    <col min="39" max="39" width="8.375" style="3" customWidth="1"/>
    <col min="40" max="42" width="8" style="3" customWidth="1"/>
  </cols>
  <sheetData>
    <row r="1" spans="1:4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ht="14.25" spans="1:36">
      <c r="A2" s="5"/>
      <c r="B2" s="6"/>
      <c r="C2" s="6"/>
      <c r="D2" s="6"/>
      <c r="E2" s="6"/>
      <c r="F2" s="6"/>
      <c r="G2" s="6"/>
      <c r="H2" s="7"/>
      <c r="I2" s="7"/>
      <c r="K2" s="39"/>
      <c r="L2" s="39"/>
      <c r="M2" s="6"/>
      <c r="N2" s="6"/>
      <c r="O2" s="6"/>
      <c r="P2" s="6"/>
      <c r="Q2" s="6"/>
      <c r="R2" s="6"/>
      <c r="S2" s="6"/>
      <c r="T2" s="6"/>
      <c r="U2" s="39" t="s">
        <v>1</v>
      </c>
      <c r="V2" s="39"/>
      <c r="W2" s="39"/>
      <c r="AG2" s="69" t="s">
        <v>2</v>
      </c>
      <c r="AH2" s="69"/>
      <c r="AI2" s="69"/>
      <c r="AJ2" s="69"/>
    </row>
    <row r="3" s="1" customFormat="1" ht="27" customHeight="1" spans="1:42">
      <c r="A3" s="8" t="s">
        <v>3</v>
      </c>
      <c r="B3" s="9" t="s">
        <v>4</v>
      </c>
      <c r="C3" s="10" t="s">
        <v>5</v>
      </c>
      <c r="D3" s="11" t="s">
        <v>6</v>
      </c>
      <c r="E3" s="12"/>
      <c r="F3" s="13"/>
      <c r="G3" s="11" t="s">
        <v>7</v>
      </c>
      <c r="H3" s="12"/>
      <c r="I3" s="13"/>
      <c r="J3" s="11" t="s">
        <v>8</v>
      </c>
      <c r="K3" s="12"/>
      <c r="L3" s="13"/>
      <c r="M3" s="11" t="s">
        <v>9</v>
      </c>
      <c r="N3" s="12"/>
      <c r="O3" s="13"/>
      <c r="P3" s="40" t="s">
        <v>10</v>
      </c>
      <c r="Q3" s="46"/>
      <c r="R3" s="47"/>
      <c r="S3" s="48" t="s">
        <v>11</v>
      </c>
      <c r="T3" s="49"/>
      <c r="U3" s="50"/>
      <c r="V3" s="48" t="s">
        <v>12</v>
      </c>
      <c r="W3" s="49"/>
      <c r="X3" s="51"/>
      <c r="Y3" s="48" t="s">
        <v>13</v>
      </c>
      <c r="Z3" s="49"/>
      <c r="AA3" s="51"/>
      <c r="AB3" s="48" t="s">
        <v>14</v>
      </c>
      <c r="AC3" s="49"/>
      <c r="AD3" s="50"/>
      <c r="AE3" s="64" t="s">
        <v>15</v>
      </c>
      <c r="AF3" s="64"/>
      <c r="AG3" s="70"/>
      <c r="AH3" s="48" t="s">
        <v>16</v>
      </c>
      <c r="AI3" s="49"/>
      <c r="AJ3" s="50"/>
      <c r="AK3" s="71" t="s">
        <v>17</v>
      </c>
      <c r="AL3" s="72"/>
      <c r="AM3" s="73"/>
      <c r="AN3" s="74" t="s">
        <v>18</v>
      </c>
      <c r="AO3" s="80"/>
      <c r="AP3" s="81"/>
    </row>
    <row r="4" s="1" customFormat="1" ht="22.5" spans="1:42">
      <c r="A4" s="14"/>
      <c r="B4" s="15"/>
      <c r="C4" s="16"/>
      <c r="D4" s="15" t="s">
        <v>19</v>
      </c>
      <c r="E4" s="17" t="s">
        <v>20</v>
      </c>
      <c r="F4" s="16" t="s">
        <v>21</v>
      </c>
      <c r="G4" s="15" t="s">
        <v>19</v>
      </c>
      <c r="H4" s="17" t="s">
        <v>20</v>
      </c>
      <c r="I4" s="16" t="s">
        <v>21</v>
      </c>
      <c r="J4" s="15" t="s">
        <v>19</v>
      </c>
      <c r="K4" s="17" t="s">
        <v>20</v>
      </c>
      <c r="L4" s="16" t="s">
        <v>21</v>
      </c>
      <c r="M4" s="15" t="s">
        <v>19</v>
      </c>
      <c r="N4" s="17" t="s">
        <v>20</v>
      </c>
      <c r="O4" s="16" t="s">
        <v>21</v>
      </c>
      <c r="P4" s="15" t="s">
        <v>19</v>
      </c>
      <c r="Q4" s="17" t="s">
        <v>20</v>
      </c>
      <c r="R4" s="16" t="s">
        <v>21</v>
      </c>
      <c r="S4" s="52" t="s">
        <v>22</v>
      </c>
      <c r="T4" s="53" t="s">
        <v>23</v>
      </c>
      <c r="U4" s="54" t="s">
        <v>24</v>
      </c>
      <c r="V4" s="52" t="s">
        <v>25</v>
      </c>
      <c r="W4" s="53" t="s">
        <v>23</v>
      </c>
      <c r="X4" s="55" t="s">
        <v>21</v>
      </c>
      <c r="Y4" s="52" t="s">
        <v>26</v>
      </c>
      <c r="Z4" s="53" t="s">
        <v>20</v>
      </c>
      <c r="AA4" s="55" t="s">
        <v>21</v>
      </c>
      <c r="AB4" s="15" t="s">
        <v>26</v>
      </c>
      <c r="AC4" s="17" t="s">
        <v>20</v>
      </c>
      <c r="AD4" s="16" t="s">
        <v>21</v>
      </c>
      <c r="AE4" s="65" t="s">
        <v>19</v>
      </c>
      <c r="AF4" s="17" t="s">
        <v>20</v>
      </c>
      <c r="AG4" s="16" t="s">
        <v>21</v>
      </c>
      <c r="AH4" s="15" t="s">
        <v>19</v>
      </c>
      <c r="AI4" s="17" t="s">
        <v>20</v>
      </c>
      <c r="AJ4" s="16" t="s">
        <v>21</v>
      </c>
      <c r="AK4" s="75" t="s">
        <v>27</v>
      </c>
      <c r="AL4" s="17" t="s">
        <v>28</v>
      </c>
      <c r="AM4" s="16" t="s">
        <v>24</v>
      </c>
      <c r="AN4" s="15" t="s">
        <v>19</v>
      </c>
      <c r="AO4" s="82" t="s">
        <v>20</v>
      </c>
      <c r="AP4" s="83" t="s">
        <v>21</v>
      </c>
    </row>
    <row r="5" ht="25.5" customHeight="1" spans="1:42">
      <c r="A5" s="18" t="s">
        <v>29</v>
      </c>
      <c r="B5" s="19">
        <f t="shared" ref="B5:B45" si="0">F5+I5+L5+O5+R5+U5+X5+AA5+AD5+AG5+AJ5+AM5+AP5</f>
        <v>208542.6196</v>
      </c>
      <c r="C5" s="20">
        <f>E5+H5+K5+N5+Q5</f>
        <v>16726</v>
      </c>
      <c r="D5" s="21">
        <v>6180</v>
      </c>
      <c r="E5" s="22">
        <v>6180</v>
      </c>
      <c r="F5" s="20">
        <f>E5*400*0.045*0.25</f>
        <v>27810</v>
      </c>
      <c r="G5" s="21">
        <v>1850</v>
      </c>
      <c r="H5" s="23">
        <f>G5</f>
        <v>1850</v>
      </c>
      <c r="I5" s="20">
        <f>H5*400*0.045*0.25</f>
        <v>8325</v>
      </c>
      <c r="J5" s="41">
        <v>5596</v>
      </c>
      <c r="K5" s="23">
        <f>J5</f>
        <v>5596</v>
      </c>
      <c r="L5" s="20">
        <f>K5*300*0.0272*0.25</f>
        <v>11415.84</v>
      </c>
      <c r="M5" s="21">
        <v>2471</v>
      </c>
      <c r="N5" s="23">
        <f>M5</f>
        <v>2471</v>
      </c>
      <c r="O5" s="20">
        <f>N5*0.034*300*0.25</f>
        <v>6301.05</v>
      </c>
      <c r="P5" s="42">
        <v>629</v>
      </c>
      <c r="Q5" s="23">
        <f>P5</f>
        <v>629</v>
      </c>
      <c r="R5" s="20">
        <f>Q5*650*0.03*0.25</f>
        <v>3066.375</v>
      </c>
      <c r="S5" s="56">
        <v>8300</v>
      </c>
      <c r="T5" s="57">
        <f>ROUND(S5*0.8,2)</f>
        <v>6640</v>
      </c>
      <c r="U5" s="58">
        <f>T5*2*700*0.05*0.2</f>
        <v>92960</v>
      </c>
      <c r="V5" s="59">
        <v>700</v>
      </c>
      <c r="W5" s="57">
        <f>V5</f>
        <v>700</v>
      </c>
      <c r="X5" s="60">
        <f>W5*1000*0.06*0.2</f>
        <v>8400</v>
      </c>
      <c r="Y5" s="56">
        <v>60554</v>
      </c>
      <c r="Z5" s="57">
        <f>Y5</f>
        <v>60554</v>
      </c>
      <c r="AA5" s="60">
        <f>Z5*0.0649</f>
        <v>3929.9546</v>
      </c>
      <c r="AB5" s="19">
        <v>64696</v>
      </c>
      <c r="AC5" s="57">
        <f>AB5</f>
        <v>64696</v>
      </c>
      <c r="AD5" s="20">
        <f>AC5*0.3</f>
        <v>19408.8</v>
      </c>
      <c r="AE5" s="66">
        <v>200</v>
      </c>
      <c r="AF5" s="23">
        <f>AE5*0.6</f>
        <v>120</v>
      </c>
      <c r="AG5" s="20">
        <f>AF5*14.38</f>
        <v>1725.6</v>
      </c>
      <c r="AH5" s="61"/>
      <c r="AI5" s="76"/>
      <c r="AJ5" s="77"/>
      <c r="AK5" s="43">
        <v>4200</v>
      </c>
      <c r="AL5" s="78">
        <f>AK5*50/100</f>
        <v>2100</v>
      </c>
      <c r="AM5" s="79">
        <f>AL5*2*30*20/100</f>
        <v>25200</v>
      </c>
      <c r="AN5" s="43"/>
      <c r="AO5" s="78"/>
      <c r="AP5" s="79"/>
    </row>
    <row r="6" ht="25.5" customHeight="1" spans="1:42">
      <c r="A6" s="18" t="s">
        <v>30</v>
      </c>
      <c r="B6" s="19">
        <f t="shared" si="0"/>
        <v>255249.1075</v>
      </c>
      <c r="C6" s="20">
        <f t="shared" ref="C6:C39" si="1">E6+H6+K6+N6+Q6</f>
        <v>19008</v>
      </c>
      <c r="D6" s="21">
        <v>6020</v>
      </c>
      <c r="E6" s="22">
        <v>6020</v>
      </c>
      <c r="F6" s="20">
        <f t="shared" ref="F6:F39" si="2">E6*400*0.045*0.25</f>
        <v>27090</v>
      </c>
      <c r="G6" s="21">
        <v>3243</v>
      </c>
      <c r="H6" s="23">
        <f t="shared" ref="H6:H39" si="3">G6</f>
        <v>3243</v>
      </c>
      <c r="I6" s="20">
        <f t="shared" ref="I6:I39" si="4">H6*400*0.045*0.25</f>
        <v>14593.5</v>
      </c>
      <c r="J6" s="41">
        <v>7000</v>
      </c>
      <c r="K6" s="23">
        <f>J6</f>
        <v>7000</v>
      </c>
      <c r="L6" s="20">
        <f>K6*300*0.0272*0.25</f>
        <v>14280</v>
      </c>
      <c r="M6" s="21">
        <v>2000</v>
      </c>
      <c r="N6" s="23">
        <f t="shared" ref="N6:N39" si="5">M6</f>
        <v>2000</v>
      </c>
      <c r="O6" s="20">
        <f t="shared" ref="O6:O39" si="6">N6*0.034*300*0.25</f>
        <v>5100</v>
      </c>
      <c r="P6" s="42">
        <v>745</v>
      </c>
      <c r="Q6" s="23">
        <f t="shared" ref="Q6:Q39" si="7">P6</f>
        <v>745</v>
      </c>
      <c r="R6" s="20">
        <f>Q6*650*0.03*0.25</f>
        <v>3631.875</v>
      </c>
      <c r="S6" s="56">
        <v>12800</v>
      </c>
      <c r="T6" s="57">
        <f>ROUND(S6*0.8,2)</f>
        <v>10240</v>
      </c>
      <c r="U6" s="58">
        <f t="shared" ref="U6:U39" si="8">T6*2*700*0.05*0.2</f>
        <v>143360</v>
      </c>
      <c r="V6" s="59">
        <v>2200</v>
      </c>
      <c r="W6" s="57">
        <f t="shared" ref="W6:W39" si="9">V6</f>
        <v>2200</v>
      </c>
      <c r="X6" s="60">
        <f t="shared" ref="X6:X39" si="10">W6*1000*0.06*0.2</f>
        <v>26400</v>
      </c>
      <c r="Y6" s="56">
        <v>49805</v>
      </c>
      <c r="Z6" s="57">
        <f t="shared" ref="Z6:Z39" si="11">Y6</f>
        <v>49805</v>
      </c>
      <c r="AA6" s="60">
        <f>Z6*0.0649</f>
        <v>3232.3445</v>
      </c>
      <c r="AB6" s="19">
        <v>19930</v>
      </c>
      <c r="AC6" s="57">
        <f>AB6</f>
        <v>19930</v>
      </c>
      <c r="AD6" s="20">
        <f>AC6*0.3</f>
        <v>5979</v>
      </c>
      <c r="AE6" s="66">
        <v>421</v>
      </c>
      <c r="AF6" s="23">
        <f>AE6*0.6</f>
        <v>252.6</v>
      </c>
      <c r="AG6" s="20">
        <f>AF6*14.38</f>
        <v>3632.388</v>
      </c>
      <c r="AH6" s="19"/>
      <c r="AI6" s="23"/>
      <c r="AJ6" s="20"/>
      <c r="AK6" s="43">
        <v>750</v>
      </c>
      <c r="AL6" s="78">
        <f t="shared" ref="AL6:AL39" si="12">AK6*50/100</f>
        <v>375</v>
      </c>
      <c r="AM6" s="79">
        <f t="shared" ref="AM6:AM39" si="13">AL6*2*30*20/100</f>
        <v>4500</v>
      </c>
      <c r="AN6" s="43">
        <v>300</v>
      </c>
      <c r="AO6" s="78">
        <f>AN6</f>
        <v>300</v>
      </c>
      <c r="AP6" s="79">
        <f>AO6*46*25/100</f>
        <v>3450</v>
      </c>
    </row>
    <row r="7" ht="25.5" customHeight="1" spans="1:42">
      <c r="A7" s="18" t="s">
        <v>31</v>
      </c>
      <c r="B7" s="19">
        <f t="shared" si="0"/>
        <v>188509.3653</v>
      </c>
      <c r="C7" s="20">
        <f t="shared" si="1"/>
        <v>22309</v>
      </c>
      <c r="D7" s="21">
        <v>9523</v>
      </c>
      <c r="E7" s="22">
        <v>9523</v>
      </c>
      <c r="F7" s="20">
        <f t="shared" si="2"/>
        <v>42853.5</v>
      </c>
      <c r="G7" s="21">
        <v>2344</v>
      </c>
      <c r="H7" s="23">
        <f t="shared" si="3"/>
        <v>2344</v>
      </c>
      <c r="I7" s="20">
        <f t="shared" si="4"/>
        <v>10548</v>
      </c>
      <c r="J7" s="41">
        <v>3500</v>
      </c>
      <c r="K7" s="23">
        <f t="shared" ref="K7:K39" si="14">J7</f>
        <v>3500</v>
      </c>
      <c r="L7" s="20">
        <f t="shared" ref="L7:L39" si="15">K7*300*0.0272*0.25</f>
        <v>7140</v>
      </c>
      <c r="M7" s="21">
        <v>5622</v>
      </c>
      <c r="N7" s="23">
        <f t="shared" si="5"/>
        <v>5622</v>
      </c>
      <c r="O7" s="20">
        <f t="shared" si="6"/>
        <v>14336.1</v>
      </c>
      <c r="P7" s="42">
        <v>1320</v>
      </c>
      <c r="Q7" s="23">
        <f t="shared" si="7"/>
        <v>1320</v>
      </c>
      <c r="R7" s="20">
        <f t="shared" ref="R7:R39" si="16">Q7*650*0.03*0.25</f>
        <v>6435</v>
      </c>
      <c r="S7" s="56">
        <v>7600</v>
      </c>
      <c r="T7" s="57">
        <f t="shared" ref="T7:T39" si="17">ROUND(S7*0.8,2)</f>
        <v>6080</v>
      </c>
      <c r="U7" s="58">
        <f t="shared" si="8"/>
        <v>85120</v>
      </c>
      <c r="V7" s="59">
        <v>900</v>
      </c>
      <c r="W7" s="57">
        <f t="shared" si="9"/>
        <v>900</v>
      </c>
      <c r="X7" s="60">
        <f t="shared" si="10"/>
        <v>10800</v>
      </c>
      <c r="Y7" s="56">
        <v>4637</v>
      </c>
      <c r="Z7" s="57">
        <f t="shared" si="11"/>
        <v>4637</v>
      </c>
      <c r="AA7" s="60">
        <f t="shared" ref="AA7:AA39" si="18">Z7*0.0649</f>
        <v>300.9413</v>
      </c>
      <c r="AB7" s="19">
        <v>24356</v>
      </c>
      <c r="AC7" s="57">
        <f>AB7</f>
        <v>24356</v>
      </c>
      <c r="AD7" s="20">
        <f>AC7*0.3</f>
        <v>7306.8</v>
      </c>
      <c r="AE7" s="67">
        <v>8</v>
      </c>
      <c r="AF7" s="23">
        <f>AE7*0.6</f>
        <v>4.8</v>
      </c>
      <c r="AG7" s="20">
        <f>AF7*14.38</f>
        <v>69.024</v>
      </c>
      <c r="AH7" s="61"/>
      <c r="AI7" s="76"/>
      <c r="AJ7" s="77"/>
      <c r="AK7" s="43">
        <v>600</v>
      </c>
      <c r="AL7" s="78">
        <f t="shared" si="12"/>
        <v>300</v>
      </c>
      <c r="AM7" s="79">
        <f t="shared" si="13"/>
        <v>3600</v>
      </c>
      <c r="AN7" s="43"/>
      <c r="AO7" s="78"/>
      <c r="AP7" s="79"/>
    </row>
    <row r="8" ht="25.5" customHeight="1" spans="1:42">
      <c r="A8" s="18" t="s">
        <v>32</v>
      </c>
      <c r="B8" s="19">
        <f t="shared" si="0"/>
        <v>130513.5765</v>
      </c>
      <c r="C8" s="20">
        <f t="shared" si="1"/>
        <v>13989</v>
      </c>
      <c r="D8" s="24">
        <v>4000</v>
      </c>
      <c r="E8" s="25">
        <v>4000</v>
      </c>
      <c r="F8" s="20">
        <f t="shared" si="2"/>
        <v>18000</v>
      </c>
      <c r="G8" s="21">
        <v>2700</v>
      </c>
      <c r="H8" s="23">
        <f t="shared" si="3"/>
        <v>2700</v>
      </c>
      <c r="I8" s="20">
        <f t="shared" si="4"/>
        <v>12150</v>
      </c>
      <c r="J8" s="41">
        <v>3610</v>
      </c>
      <c r="K8" s="23">
        <f t="shared" si="14"/>
        <v>3610</v>
      </c>
      <c r="L8" s="20">
        <f t="shared" si="15"/>
        <v>7364.4</v>
      </c>
      <c r="M8" s="21">
        <v>1643</v>
      </c>
      <c r="N8" s="23">
        <f t="shared" si="5"/>
        <v>1643</v>
      </c>
      <c r="O8" s="20">
        <f t="shared" si="6"/>
        <v>4189.65</v>
      </c>
      <c r="P8" s="42">
        <v>2036</v>
      </c>
      <c r="Q8" s="23">
        <f t="shared" si="7"/>
        <v>2036</v>
      </c>
      <c r="R8" s="20">
        <f t="shared" si="16"/>
        <v>9925.5</v>
      </c>
      <c r="S8" s="56">
        <v>3382</v>
      </c>
      <c r="T8" s="57">
        <f t="shared" si="17"/>
        <v>2705.6</v>
      </c>
      <c r="U8" s="58">
        <f t="shared" si="8"/>
        <v>37878.4</v>
      </c>
      <c r="V8" s="59">
        <v>127</v>
      </c>
      <c r="W8" s="57">
        <f t="shared" si="9"/>
        <v>127</v>
      </c>
      <c r="X8" s="60">
        <f t="shared" si="10"/>
        <v>1524</v>
      </c>
      <c r="Y8" s="56">
        <v>33385</v>
      </c>
      <c r="Z8" s="57">
        <f t="shared" si="11"/>
        <v>33385</v>
      </c>
      <c r="AA8" s="60">
        <f t="shared" si="18"/>
        <v>2166.6865</v>
      </c>
      <c r="AB8" s="19">
        <v>63086</v>
      </c>
      <c r="AC8" s="57">
        <f t="shared" ref="AC8:AC39" si="19">AB8</f>
        <v>63086</v>
      </c>
      <c r="AD8" s="20">
        <f t="shared" ref="AD8:AD39" si="20">AC8*0.3</f>
        <v>18925.8</v>
      </c>
      <c r="AE8" s="66">
        <v>5</v>
      </c>
      <c r="AF8" s="23">
        <f>AE8*0.6</f>
        <v>3</v>
      </c>
      <c r="AG8" s="20">
        <f>AF8*14.38</f>
        <v>43.14</v>
      </c>
      <c r="AH8" s="19"/>
      <c r="AI8" s="23"/>
      <c r="AJ8" s="20"/>
      <c r="AK8" s="43">
        <v>2866</v>
      </c>
      <c r="AL8" s="78">
        <f t="shared" si="12"/>
        <v>1433</v>
      </c>
      <c r="AM8" s="79">
        <f t="shared" si="13"/>
        <v>17196</v>
      </c>
      <c r="AN8" s="43">
        <v>100</v>
      </c>
      <c r="AO8" s="78">
        <f>AN8</f>
        <v>100</v>
      </c>
      <c r="AP8" s="79">
        <f t="shared" ref="AP8:AP39" si="21">AO8*46*25/100</f>
        <v>1150</v>
      </c>
    </row>
    <row r="9" ht="25.5" customHeight="1" spans="1:42">
      <c r="A9" s="18" t="s">
        <v>33</v>
      </c>
      <c r="B9" s="19">
        <f t="shared" si="0"/>
        <v>126967.3505</v>
      </c>
      <c r="C9" s="20">
        <f t="shared" si="1"/>
        <v>7967</v>
      </c>
      <c r="D9" s="24">
        <v>3255</v>
      </c>
      <c r="E9" s="23">
        <v>3255</v>
      </c>
      <c r="F9" s="20">
        <f t="shared" si="2"/>
        <v>14647.5</v>
      </c>
      <c r="G9" s="21">
        <v>602</v>
      </c>
      <c r="H9" s="23">
        <f t="shared" si="3"/>
        <v>602</v>
      </c>
      <c r="I9" s="20">
        <f t="shared" si="4"/>
        <v>2709</v>
      </c>
      <c r="J9" s="41">
        <v>3090</v>
      </c>
      <c r="K9" s="23">
        <f t="shared" si="14"/>
        <v>3090</v>
      </c>
      <c r="L9" s="20">
        <f t="shared" si="15"/>
        <v>6303.6</v>
      </c>
      <c r="M9" s="21">
        <v>700</v>
      </c>
      <c r="N9" s="23">
        <f t="shared" si="5"/>
        <v>700</v>
      </c>
      <c r="O9" s="20">
        <f t="shared" si="6"/>
        <v>1785</v>
      </c>
      <c r="P9" s="42">
        <v>320</v>
      </c>
      <c r="Q9" s="23">
        <f t="shared" si="7"/>
        <v>320</v>
      </c>
      <c r="R9" s="20">
        <f t="shared" si="16"/>
        <v>1560</v>
      </c>
      <c r="S9" s="56">
        <v>5500</v>
      </c>
      <c r="T9" s="57">
        <f t="shared" si="17"/>
        <v>4400</v>
      </c>
      <c r="U9" s="58">
        <f t="shared" si="8"/>
        <v>61600</v>
      </c>
      <c r="V9" s="59">
        <v>1500</v>
      </c>
      <c r="W9" s="57">
        <f t="shared" si="9"/>
        <v>1500</v>
      </c>
      <c r="X9" s="60">
        <f t="shared" si="10"/>
        <v>18000</v>
      </c>
      <c r="Y9" s="56">
        <v>24745</v>
      </c>
      <c r="Z9" s="57">
        <f t="shared" si="11"/>
        <v>24745</v>
      </c>
      <c r="AA9" s="60">
        <f t="shared" si="18"/>
        <v>1605.9505</v>
      </c>
      <c r="AB9" s="19">
        <v>34611</v>
      </c>
      <c r="AC9" s="57">
        <f t="shared" si="19"/>
        <v>34611</v>
      </c>
      <c r="AD9" s="20">
        <f t="shared" si="20"/>
        <v>10383.3</v>
      </c>
      <c r="AE9" s="67">
        <v>0</v>
      </c>
      <c r="AF9" s="23">
        <f>AE9*0.6</f>
        <v>0</v>
      </c>
      <c r="AG9" s="20">
        <f>AF9*14.38</f>
        <v>0</v>
      </c>
      <c r="AH9" s="61"/>
      <c r="AI9" s="76"/>
      <c r="AJ9" s="77"/>
      <c r="AK9" s="43">
        <v>1200</v>
      </c>
      <c r="AL9" s="78">
        <f t="shared" si="12"/>
        <v>600</v>
      </c>
      <c r="AM9" s="79">
        <f t="shared" si="13"/>
        <v>7200</v>
      </c>
      <c r="AN9" s="43">
        <v>102</v>
      </c>
      <c r="AO9" s="78">
        <f>AN9</f>
        <v>102</v>
      </c>
      <c r="AP9" s="79">
        <f t="shared" si="21"/>
        <v>1173</v>
      </c>
    </row>
    <row r="10" ht="25.5" customHeight="1" spans="1:42">
      <c r="A10" s="18" t="s">
        <v>34</v>
      </c>
      <c r="B10" s="19">
        <f t="shared" si="0"/>
        <v>147334.1794</v>
      </c>
      <c r="C10" s="20">
        <f t="shared" si="1"/>
        <v>19400</v>
      </c>
      <c r="D10" s="24">
        <v>8280</v>
      </c>
      <c r="E10" s="23">
        <v>8280</v>
      </c>
      <c r="F10" s="20">
        <f t="shared" si="2"/>
        <v>37260</v>
      </c>
      <c r="G10" s="21">
        <v>2770</v>
      </c>
      <c r="H10" s="23">
        <f t="shared" si="3"/>
        <v>2770</v>
      </c>
      <c r="I10" s="20">
        <f t="shared" si="4"/>
        <v>12465</v>
      </c>
      <c r="J10" s="41">
        <v>5000</v>
      </c>
      <c r="K10" s="23">
        <f t="shared" si="14"/>
        <v>5000</v>
      </c>
      <c r="L10" s="20">
        <f t="shared" si="15"/>
        <v>10200</v>
      </c>
      <c r="M10" s="21">
        <v>2200</v>
      </c>
      <c r="N10" s="23">
        <f t="shared" si="5"/>
        <v>2200</v>
      </c>
      <c r="O10" s="20">
        <f t="shared" si="6"/>
        <v>5610</v>
      </c>
      <c r="P10" s="42">
        <v>1150</v>
      </c>
      <c r="Q10" s="23">
        <f t="shared" si="7"/>
        <v>1150</v>
      </c>
      <c r="R10" s="20">
        <f t="shared" si="16"/>
        <v>5606.25</v>
      </c>
      <c r="S10" s="56">
        <v>4750</v>
      </c>
      <c r="T10" s="57">
        <f t="shared" si="17"/>
        <v>3800</v>
      </c>
      <c r="U10" s="58">
        <f t="shared" si="8"/>
        <v>53200</v>
      </c>
      <c r="V10" s="59">
        <v>250</v>
      </c>
      <c r="W10" s="57">
        <f t="shared" si="9"/>
        <v>250</v>
      </c>
      <c r="X10" s="60">
        <f t="shared" si="10"/>
        <v>3000</v>
      </c>
      <c r="Y10" s="56">
        <v>24606</v>
      </c>
      <c r="Z10" s="57">
        <f t="shared" si="11"/>
        <v>24606</v>
      </c>
      <c r="AA10" s="60">
        <f t="shared" si="18"/>
        <v>1596.9294</v>
      </c>
      <c r="AB10" s="19">
        <v>18820</v>
      </c>
      <c r="AC10" s="57">
        <f t="shared" si="19"/>
        <v>18820</v>
      </c>
      <c r="AD10" s="20">
        <f t="shared" si="20"/>
        <v>5646</v>
      </c>
      <c r="AE10" s="66">
        <v>0</v>
      </c>
      <c r="AF10" s="23">
        <f t="shared" ref="AF10:AF38" si="22">AE10*0.6</f>
        <v>0</v>
      </c>
      <c r="AG10" s="20">
        <f t="shared" ref="AG10:AG38" si="23">AF10*14.38</f>
        <v>0</v>
      </c>
      <c r="AH10" s="61"/>
      <c r="AI10" s="76"/>
      <c r="AJ10" s="77"/>
      <c r="AK10" s="43">
        <v>400</v>
      </c>
      <c r="AL10" s="78">
        <f t="shared" si="12"/>
        <v>200</v>
      </c>
      <c r="AM10" s="79">
        <f t="shared" si="13"/>
        <v>2400</v>
      </c>
      <c r="AN10" s="43">
        <v>900</v>
      </c>
      <c r="AO10" s="78">
        <f>AN10</f>
        <v>900</v>
      </c>
      <c r="AP10" s="79">
        <f t="shared" si="21"/>
        <v>10350</v>
      </c>
    </row>
    <row r="11" ht="25.5" customHeight="1" spans="1:42">
      <c r="A11" s="18" t="s">
        <v>35</v>
      </c>
      <c r="B11" s="19">
        <f t="shared" si="0"/>
        <v>138717.8948</v>
      </c>
      <c r="C11" s="20">
        <f t="shared" si="1"/>
        <v>19400</v>
      </c>
      <c r="D11" s="21">
        <v>6100</v>
      </c>
      <c r="E11" s="23">
        <v>6100</v>
      </c>
      <c r="F11" s="20">
        <f t="shared" si="2"/>
        <v>27450</v>
      </c>
      <c r="G11" s="21">
        <v>4200</v>
      </c>
      <c r="H11" s="23">
        <f t="shared" si="3"/>
        <v>4200</v>
      </c>
      <c r="I11" s="20">
        <f t="shared" si="4"/>
        <v>18900</v>
      </c>
      <c r="J11" s="41">
        <v>4150</v>
      </c>
      <c r="K11" s="23">
        <f t="shared" si="14"/>
        <v>4150</v>
      </c>
      <c r="L11" s="20">
        <f t="shared" si="15"/>
        <v>8466</v>
      </c>
      <c r="M11" s="21">
        <v>2500</v>
      </c>
      <c r="N11" s="23">
        <f t="shared" si="5"/>
        <v>2500</v>
      </c>
      <c r="O11" s="20">
        <f t="shared" si="6"/>
        <v>6375</v>
      </c>
      <c r="P11" s="42">
        <v>2450</v>
      </c>
      <c r="Q11" s="23">
        <f t="shared" si="7"/>
        <v>2450</v>
      </c>
      <c r="R11" s="20">
        <f t="shared" si="16"/>
        <v>11943.75</v>
      </c>
      <c r="S11" s="56">
        <v>2500</v>
      </c>
      <c r="T11" s="57">
        <f t="shared" si="17"/>
        <v>2000</v>
      </c>
      <c r="U11" s="58">
        <f t="shared" si="8"/>
        <v>28000</v>
      </c>
      <c r="V11" s="59">
        <v>200</v>
      </c>
      <c r="W11" s="57">
        <f t="shared" si="9"/>
        <v>200</v>
      </c>
      <c r="X11" s="60">
        <f t="shared" si="10"/>
        <v>2400</v>
      </c>
      <c r="Y11" s="56">
        <v>66352</v>
      </c>
      <c r="Z11" s="57">
        <f t="shared" si="11"/>
        <v>66352</v>
      </c>
      <c r="AA11" s="60">
        <f t="shared" si="18"/>
        <v>4306.2448</v>
      </c>
      <c r="AB11" s="19">
        <v>42923</v>
      </c>
      <c r="AC11" s="57">
        <f t="shared" si="19"/>
        <v>42923</v>
      </c>
      <c r="AD11" s="20">
        <f t="shared" si="20"/>
        <v>12876.9</v>
      </c>
      <c r="AE11" s="67">
        <v>0</v>
      </c>
      <c r="AF11" s="23">
        <f t="shared" si="22"/>
        <v>0</v>
      </c>
      <c r="AG11" s="20">
        <f t="shared" si="23"/>
        <v>0</v>
      </c>
      <c r="AH11" s="61"/>
      <c r="AI11" s="76"/>
      <c r="AJ11" s="77"/>
      <c r="AK11" s="43">
        <v>3000</v>
      </c>
      <c r="AL11" s="78">
        <f t="shared" si="12"/>
        <v>1500</v>
      </c>
      <c r="AM11" s="79">
        <f t="shared" si="13"/>
        <v>18000</v>
      </c>
      <c r="AN11" s="43"/>
      <c r="AO11" s="78"/>
      <c r="AP11" s="79"/>
    </row>
    <row r="12" ht="25.5" customHeight="1" spans="1:42">
      <c r="A12" s="18" t="s">
        <v>36</v>
      </c>
      <c r="B12" s="19">
        <f t="shared" si="0"/>
        <v>265417.1258</v>
      </c>
      <c r="C12" s="20">
        <f t="shared" si="1"/>
        <v>26284</v>
      </c>
      <c r="D12" s="21">
        <v>7234</v>
      </c>
      <c r="E12" s="23">
        <v>7234</v>
      </c>
      <c r="F12" s="20">
        <f t="shared" si="2"/>
        <v>32553</v>
      </c>
      <c r="G12" s="21">
        <v>5800</v>
      </c>
      <c r="H12" s="23">
        <f t="shared" si="3"/>
        <v>5800</v>
      </c>
      <c r="I12" s="20">
        <f t="shared" si="4"/>
        <v>26100</v>
      </c>
      <c r="J12" s="41">
        <v>6450</v>
      </c>
      <c r="K12" s="23">
        <f t="shared" si="14"/>
        <v>6450</v>
      </c>
      <c r="L12" s="20">
        <f t="shared" si="15"/>
        <v>13158</v>
      </c>
      <c r="M12" s="21">
        <v>2950</v>
      </c>
      <c r="N12" s="23">
        <f t="shared" si="5"/>
        <v>2950</v>
      </c>
      <c r="O12" s="20">
        <f t="shared" si="6"/>
        <v>7522.5</v>
      </c>
      <c r="P12" s="42">
        <v>3850</v>
      </c>
      <c r="Q12" s="23">
        <f t="shared" si="7"/>
        <v>3850</v>
      </c>
      <c r="R12" s="20">
        <f t="shared" si="16"/>
        <v>18768.75</v>
      </c>
      <c r="S12" s="56">
        <v>8150</v>
      </c>
      <c r="T12" s="57">
        <f t="shared" si="17"/>
        <v>6520</v>
      </c>
      <c r="U12" s="58">
        <f t="shared" si="8"/>
        <v>91280</v>
      </c>
      <c r="V12" s="59">
        <v>850</v>
      </c>
      <c r="W12" s="57">
        <f t="shared" si="9"/>
        <v>850</v>
      </c>
      <c r="X12" s="60">
        <f t="shared" si="10"/>
        <v>10200</v>
      </c>
      <c r="Y12" s="56">
        <v>57102</v>
      </c>
      <c r="Z12" s="57">
        <f t="shared" si="11"/>
        <v>57102</v>
      </c>
      <c r="AA12" s="60">
        <f t="shared" si="18"/>
        <v>3705.9198</v>
      </c>
      <c r="AB12" s="19">
        <v>81155</v>
      </c>
      <c r="AC12" s="57">
        <f t="shared" si="19"/>
        <v>81155</v>
      </c>
      <c r="AD12" s="20">
        <f t="shared" si="20"/>
        <v>24346.5</v>
      </c>
      <c r="AE12" s="67">
        <v>902</v>
      </c>
      <c r="AF12" s="23">
        <f t="shared" si="22"/>
        <v>541.2</v>
      </c>
      <c r="AG12" s="20">
        <f t="shared" si="23"/>
        <v>7782.456</v>
      </c>
      <c r="AH12" s="61"/>
      <c r="AI12" s="76"/>
      <c r="AJ12" s="77"/>
      <c r="AK12" s="43">
        <v>5000</v>
      </c>
      <c r="AL12" s="78">
        <f t="shared" si="12"/>
        <v>2500</v>
      </c>
      <c r="AM12" s="79">
        <f t="shared" si="13"/>
        <v>30000</v>
      </c>
      <c r="AN12" s="43"/>
      <c r="AO12" s="78"/>
      <c r="AP12" s="79"/>
    </row>
    <row r="13" ht="25.5" customHeight="1" spans="1:42">
      <c r="A13" s="18" t="s">
        <v>37</v>
      </c>
      <c r="B13" s="19">
        <f t="shared" si="0"/>
        <v>160610.8354</v>
      </c>
      <c r="C13" s="20">
        <f t="shared" si="1"/>
        <v>17888</v>
      </c>
      <c r="D13" s="21">
        <v>4200</v>
      </c>
      <c r="E13" s="23">
        <v>4200</v>
      </c>
      <c r="F13" s="20">
        <f t="shared" si="2"/>
        <v>18900</v>
      </c>
      <c r="G13" s="21">
        <v>4685</v>
      </c>
      <c r="H13" s="23">
        <f t="shared" si="3"/>
        <v>4685</v>
      </c>
      <c r="I13" s="20">
        <f t="shared" si="4"/>
        <v>21082.5</v>
      </c>
      <c r="J13" s="41">
        <v>4174</v>
      </c>
      <c r="K13" s="23">
        <f t="shared" si="14"/>
        <v>4174</v>
      </c>
      <c r="L13" s="20">
        <f t="shared" si="15"/>
        <v>8514.96</v>
      </c>
      <c r="M13" s="21">
        <v>1860</v>
      </c>
      <c r="N13" s="23">
        <f t="shared" si="5"/>
        <v>1860</v>
      </c>
      <c r="O13" s="20">
        <f t="shared" si="6"/>
        <v>4743</v>
      </c>
      <c r="P13" s="42">
        <v>2969</v>
      </c>
      <c r="Q13" s="23">
        <f t="shared" si="7"/>
        <v>2969</v>
      </c>
      <c r="R13" s="20">
        <f t="shared" si="16"/>
        <v>14473.875</v>
      </c>
      <c r="S13" s="56">
        <v>4600</v>
      </c>
      <c r="T13" s="57">
        <f t="shared" si="17"/>
        <v>3680</v>
      </c>
      <c r="U13" s="58">
        <f t="shared" si="8"/>
        <v>51520</v>
      </c>
      <c r="V13" s="59">
        <v>400</v>
      </c>
      <c r="W13" s="57">
        <f t="shared" si="9"/>
        <v>400</v>
      </c>
      <c r="X13" s="60">
        <f t="shared" si="10"/>
        <v>4800</v>
      </c>
      <c r="Y13" s="56">
        <v>67196</v>
      </c>
      <c r="Z13" s="57">
        <f t="shared" si="11"/>
        <v>67196</v>
      </c>
      <c r="AA13" s="60">
        <f t="shared" si="18"/>
        <v>4361.0204</v>
      </c>
      <c r="AB13" s="19">
        <v>39662</v>
      </c>
      <c r="AC13" s="57">
        <f t="shared" si="19"/>
        <v>39662</v>
      </c>
      <c r="AD13" s="20">
        <f t="shared" si="20"/>
        <v>11898.6</v>
      </c>
      <c r="AE13" s="67">
        <v>210</v>
      </c>
      <c r="AF13" s="23">
        <f t="shared" si="22"/>
        <v>126</v>
      </c>
      <c r="AG13" s="20">
        <f t="shared" si="23"/>
        <v>1811.88</v>
      </c>
      <c r="AH13" s="61"/>
      <c r="AI13" s="76"/>
      <c r="AJ13" s="77"/>
      <c r="AK13" s="43">
        <v>1800</v>
      </c>
      <c r="AL13" s="78">
        <f t="shared" si="12"/>
        <v>900</v>
      </c>
      <c r="AM13" s="79">
        <f t="shared" si="13"/>
        <v>10800</v>
      </c>
      <c r="AN13" s="43">
        <v>670</v>
      </c>
      <c r="AO13" s="78">
        <v>670</v>
      </c>
      <c r="AP13" s="79">
        <f t="shared" si="21"/>
        <v>7705</v>
      </c>
    </row>
    <row r="14" ht="25.5" customHeight="1" spans="1:42">
      <c r="A14" s="18" t="s">
        <v>38</v>
      </c>
      <c r="B14" s="19">
        <f t="shared" si="0"/>
        <v>52348.4372</v>
      </c>
      <c r="C14" s="20">
        <f t="shared" si="1"/>
        <v>8609</v>
      </c>
      <c r="D14" s="21">
        <v>1800</v>
      </c>
      <c r="E14" s="23">
        <v>1800</v>
      </c>
      <c r="F14" s="20">
        <f t="shared" si="2"/>
        <v>8100</v>
      </c>
      <c r="G14" s="21">
        <v>1800</v>
      </c>
      <c r="H14" s="23">
        <f t="shared" si="3"/>
        <v>1800</v>
      </c>
      <c r="I14" s="20">
        <f t="shared" si="4"/>
        <v>8100</v>
      </c>
      <c r="J14" s="41">
        <v>2150</v>
      </c>
      <c r="K14" s="23">
        <f t="shared" si="14"/>
        <v>2150</v>
      </c>
      <c r="L14" s="20">
        <f t="shared" si="15"/>
        <v>4386</v>
      </c>
      <c r="M14" s="21">
        <v>2059</v>
      </c>
      <c r="N14" s="23">
        <f t="shared" si="5"/>
        <v>2059</v>
      </c>
      <c r="O14" s="20">
        <f t="shared" si="6"/>
        <v>5250.45</v>
      </c>
      <c r="P14" s="42">
        <v>800</v>
      </c>
      <c r="Q14" s="23">
        <f t="shared" si="7"/>
        <v>800</v>
      </c>
      <c r="R14" s="20">
        <f t="shared" si="16"/>
        <v>3900</v>
      </c>
      <c r="S14" s="56">
        <v>960</v>
      </c>
      <c r="T14" s="57">
        <f t="shared" si="17"/>
        <v>768</v>
      </c>
      <c r="U14" s="58">
        <f t="shared" si="8"/>
        <v>10752</v>
      </c>
      <c r="V14" s="59">
        <v>40</v>
      </c>
      <c r="W14" s="57">
        <f t="shared" si="9"/>
        <v>40</v>
      </c>
      <c r="X14" s="60">
        <f t="shared" si="10"/>
        <v>480</v>
      </c>
      <c r="Y14" s="56">
        <v>13328</v>
      </c>
      <c r="Z14" s="57">
        <f t="shared" si="11"/>
        <v>13328</v>
      </c>
      <c r="AA14" s="60">
        <f t="shared" si="18"/>
        <v>864.9872</v>
      </c>
      <c r="AB14" s="19">
        <v>11050</v>
      </c>
      <c r="AC14" s="57">
        <f t="shared" si="19"/>
        <v>11050</v>
      </c>
      <c r="AD14" s="20">
        <f t="shared" si="20"/>
        <v>3315</v>
      </c>
      <c r="AE14" s="67">
        <v>0</v>
      </c>
      <c r="AF14" s="23">
        <f t="shared" si="22"/>
        <v>0</v>
      </c>
      <c r="AG14" s="20">
        <f t="shared" si="23"/>
        <v>0</v>
      </c>
      <c r="AH14" s="61"/>
      <c r="AI14" s="76"/>
      <c r="AJ14" s="77"/>
      <c r="AK14" s="43">
        <v>1200</v>
      </c>
      <c r="AL14" s="78">
        <f t="shared" si="12"/>
        <v>600</v>
      </c>
      <c r="AM14" s="79">
        <f t="shared" si="13"/>
        <v>7200</v>
      </c>
      <c r="AN14" s="43"/>
      <c r="AO14" s="78"/>
      <c r="AP14" s="79"/>
    </row>
    <row r="15" ht="25.5" customHeight="1" spans="1:42">
      <c r="A15" s="18" t="s">
        <v>39</v>
      </c>
      <c r="B15" s="19">
        <f t="shared" si="0"/>
        <v>160796.8699</v>
      </c>
      <c r="C15" s="20">
        <f t="shared" si="1"/>
        <v>26286</v>
      </c>
      <c r="D15" s="21">
        <v>2928</v>
      </c>
      <c r="E15" s="23">
        <f t="shared" ref="E15:E39" si="24">D15</f>
        <v>2928</v>
      </c>
      <c r="F15" s="20">
        <f t="shared" si="2"/>
        <v>13176</v>
      </c>
      <c r="G15" s="21">
        <v>11000</v>
      </c>
      <c r="H15" s="23">
        <f t="shared" si="3"/>
        <v>11000</v>
      </c>
      <c r="I15" s="20">
        <f t="shared" si="4"/>
        <v>49500</v>
      </c>
      <c r="J15" s="41">
        <v>5252</v>
      </c>
      <c r="K15" s="23">
        <f t="shared" si="14"/>
        <v>5252</v>
      </c>
      <c r="L15" s="20">
        <f t="shared" si="15"/>
        <v>10714.08</v>
      </c>
      <c r="M15" s="21">
        <v>2600</v>
      </c>
      <c r="N15" s="23">
        <f t="shared" si="5"/>
        <v>2600</v>
      </c>
      <c r="O15" s="20">
        <f t="shared" si="6"/>
        <v>6630</v>
      </c>
      <c r="P15" s="42">
        <v>4506</v>
      </c>
      <c r="Q15" s="23">
        <f t="shared" si="7"/>
        <v>4506</v>
      </c>
      <c r="R15" s="20">
        <f t="shared" si="16"/>
        <v>21966.75</v>
      </c>
      <c r="S15" s="56">
        <v>2850</v>
      </c>
      <c r="T15" s="57">
        <f t="shared" si="17"/>
        <v>2280</v>
      </c>
      <c r="U15" s="58">
        <f t="shared" si="8"/>
        <v>31920</v>
      </c>
      <c r="V15" s="59">
        <v>450</v>
      </c>
      <c r="W15" s="57">
        <f t="shared" si="9"/>
        <v>450</v>
      </c>
      <c r="X15" s="60">
        <f t="shared" si="10"/>
        <v>5400</v>
      </c>
      <c r="Y15" s="56">
        <v>49591</v>
      </c>
      <c r="Z15" s="57">
        <f t="shared" si="11"/>
        <v>49591</v>
      </c>
      <c r="AA15" s="60">
        <f t="shared" si="18"/>
        <v>3218.4559</v>
      </c>
      <c r="AB15" s="19">
        <v>40662</v>
      </c>
      <c r="AC15" s="57">
        <f t="shared" si="19"/>
        <v>40662</v>
      </c>
      <c r="AD15" s="20">
        <f t="shared" si="20"/>
        <v>12198.6</v>
      </c>
      <c r="AE15" s="66">
        <v>78</v>
      </c>
      <c r="AF15" s="23">
        <f t="shared" si="22"/>
        <v>46.8</v>
      </c>
      <c r="AG15" s="20">
        <f t="shared" si="23"/>
        <v>672.984</v>
      </c>
      <c r="AH15" s="19"/>
      <c r="AI15" s="23"/>
      <c r="AJ15" s="20"/>
      <c r="AK15" s="43">
        <v>900</v>
      </c>
      <c r="AL15" s="78">
        <f t="shared" si="12"/>
        <v>450</v>
      </c>
      <c r="AM15" s="79">
        <f t="shared" si="13"/>
        <v>5400</v>
      </c>
      <c r="AN15" s="43"/>
      <c r="AO15" s="78"/>
      <c r="AP15" s="79"/>
    </row>
    <row r="16" ht="25.5" customHeight="1" spans="1:42">
      <c r="A16" s="18" t="s">
        <v>40</v>
      </c>
      <c r="B16" s="19">
        <f t="shared" si="0"/>
        <v>131962.5381</v>
      </c>
      <c r="C16" s="20">
        <f t="shared" si="1"/>
        <v>18790</v>
      </c>
      <c r="D16" s="21">
        <v>1530</v>
      </c>
      <c r="E16" s="23">
        <f t="shared" si="24"/>
        <v>1530</v>
      </c>
      <c r="F16" s="20">
        <f t="shared" si="2"/>
        <v>6885</v>
      </c>
      <c r="G16" s="21">
        <v>9100</v>
      </c>
      <c r="H16" s="23">
        <f t="shared" si="3"/>
        <v>9100</v>
      </c>
      <c r="I16" s="20">
        <f t="shared" si="4"/>
        <v>40950</v>
      </c>
      <c r="J16" s="41">
        <v>4310</v>
      </c>
      <c r="K16" s="23">
        <f t="shared" si="14"/>
        <v>4310</v>
      </c>
      <c r="L16" s="20">
        <f t="shared" si="15"/>
        <v>8792.4</v>
      </c>
      <c r="M16" s="21">
        <v>1600</v>
      </c>
      <c r="N16" s="23">
        <f t="shared" si="5"/>
        <v>1600</v>
      </c>
      <c r="O16" s="20">
        <f t="shared" si="6"/>
        <v>4080</v>
      </c>
      <c r="P16" s="42">
        <v>2250</v>
      </c>
      <c r="Q16" s="23">
        <f t="shared" si="7"/>
        <v>2250</v>
      </c>
      <c r="R16" s="20">
        <f t="shared" si="16"/>
        <v>10968.75</v>
      </c>
      <c r="S16" s="56">
        <v>1880</v>
      </c>
      <c r="T16" s="57">
        <f t="shared" si="17"/>
        <v>1504</v>
      </c>
      <c r="U16" s="58">
        <f t="shared" si="8"/>
        <v>21056</v>
      </c>
      <c r="V16" s="59">
        <v>120</v>
      </c>
      <c r="W16" s="57">
        <f t="shared" si="9"/>
        <v>120</v>
      </c>
      <c r="X16" s="60">
        <f t="shared" si="10"/>
        <v>1440</v>
      </c>
      <c r="Y16" s="56">
        <v>59369</v>
      </c>
      <c r="Z16" s="57">
        <f t="shared" si="11"/>
        <v>59369</v>
      </c>
      <c r="AA16" s="60">
        <f t="shared" si="18"/>
        <v>3853.0481</v>
      </c>
      <c r="AB16" s="19">
        <v>41032</v>
      </c>
      <c r="AC16" s="57">
        <f t="shared" si="19"/>
        <v>41032</v>
      </c>
      <c r="AD16" s="20">
        <f t="shared" si="20"/>
        <v>12309.6</v>
      </c>
      <c r="AE16" s="66">
        <v>830</v>
      </c>
      <c r="AF16" s="23">
        <f t="shared" si="22"/>
        <v>498</v>
      </c>
      <c r="AG16" s="20">
        <f t="shared" si="23"/>
        <v>7161.24</v>
      </c>
      <c r="AH16" s="61"/>
      <c r="AI16" s="76"/>
      <c r="AJ16" s="77"/>
      <c r="AK16" s="43">
        <v>1700</v>
      </c>
      <c r="AL16" s="78">
        <f t="shared" si="12"/>
        <v>850</v>
      </c>
      <c r="AM16" s="79">
        <f t="shared" si="13"/>
        <v>10200</v>
      </c>
      <c r="AN16" s="43">
        <v>371</v>
      </c>
      <c r="AO16" s="78">
        <v>371</v>
      </c>
      <c r="AP16" s="79">
        <f t="shared" si="21"/>
        <v>4266.5</v>
      </c>
    </row>
    <row r="17" ht="25.5" customHeight="1" spans="1:42">
      <c r="A17" s="18" t="s">
        <v>41</v>
      </c>
      <c r="B17" s="19">
        <f t="shared" si="0"/>
        <v>114303.3425</v>
      </c>
      <c r="C17" s="20">
        <f t="shared" si="1"/>
        <v>17730</v>
      </c>
      <c r="D17" s="21">
        <v>780</v>
      </c>
      <c r="E17" s="23">
        <f t="shared" si="24"/>
        <v>780</v>
      </c>
      <c r="F17" s="20">
        <f t="shared" si="2"/>
        <v>3510</v>
      </c>
      <c r="G17" s="21">
        <v>6000</v>
      </c>
      <c r="H17" s="23">
        <f t="shared" si="3"/>
        <v>6000</v>
      </c>
      <c r="I17" s="20">
        <f t="shared" si="4"/>
        <v>27000</v>
      </c>
      <c r="J17" s="41">
        <v>4440</v>
      </c>
      <c r="K17" s="23">
        <f t="shared" si="14"/>
        <v>4440</v>
      </c>
      <c r="L17" s="20">
        <f t="shared" si="15"/>
        <v>9057.6</v>
      </c>
      <c r="M17" s="21">
        <v>3310</v>
      </c>
      <c r="N17" s="23">
        <f t="shared" si="5"/>
        <v>3310</v>
      </c>
      <c r="O17" s="20">
        <f t="shared" si="6"/>
        <v>8440.5</v>
      </c>
      <c r="P17" s="42">
        <v>3200</v>
      </c>
      <c r="Q17" s="23">
        <f t="shared" si="7"/>
        <v>3200</v>
      </c>
      <c r="R17" s="20">
        <f t="shared" si="16"/>
        <v>15600</v>
      </c>
      <c r="S17" s="56">
        <v>2370</v>
      </c>
      <c r="T17" s="57">
        <f t="shared" si="17"/>
        <v>1896</v>
      </c>
      <c r="U17" s="58">
        <f t="shared" si="8"/>
        <v>26544</v>
      </c>
      <c r="V17" s="59">
        <v>130</v>
      </c>
      <c r="W17" s="57">
        <f t="shared" si="9"/>
        <v>130</v>
      </c>
      <c r="X17" s="60">
        <f t="shared" si="10"/>
        <v>1560</v>
      </c>
      <c r="Y17" s="56">
        <v>46425</v>
      </c>
      <c r="Z17" s="57">
        <f t="shared" si="11"/>
        <v>46425</v>
      </c>
      <c r="AA17" s="60">
        <f t="shared" si="18"/>
        <v>3012.9825</v>
      </c>
      <c r="AB17" s="19">
        <v>28437</v>
      </c>
      <c r="AC17" s="57">
        <f t="shared" si="19"/>
        <v>28437</v>
      </c>
      <c r="AD17" s="20">
        <f t="shared" si="20"/>
        <v>8531.1</v>
      </c>
      <c r="AE17" s="66">
        <v>720</v>
      </c>
      <c r="AF17" s="23">
        <f t="shared" si="22"/>
        <v>432</v>
      </c>
      <c r="AG17" s="20">
        <f t="shared" si="23"/>
        <v>6212.16</v>
      </c>
      <c r="AH17" s="19">
        <v>310</v>
      </c>
      <c r="AI17" s="23">
        <v>310</v>
      </c>
      <c r="AJ17" s="20">
        <f>AI17*6</f>
        <v>1860</v>
      </c>
      <c r="AK17" s="43">
        <v>400</v>
      </c>
      <c r="AL17" s="78">
        <f t="shared" si="12"/>
        <v>200</v>
      </c>
      <c r="AM17" s="79">
        <f t="shared" si="13"/>
        <v>2400</v>
      </c>
      <c r="AN17" s="43">
        <v>50</v>
      </c>
      <c r="AO17" s="78">
        <v>50</v>
      </c>
      <c r="AP17" s="79">
        <f t="shared" si="21"/>
        <v>575</v>
      </c>
    </row>
    <row r="18" ht="25.5" customHeight="1" spans="1:42">
      <c r="A18" s="18" t="s">
        <v>42</v>
      </c>
      <c r="B18" s="19">
        <f t="shared" si="0"/>
        <v>115503.3773</v>
      </c>
      <c r="C18" s="20">
        <f t="shared" si="1"/>
        <v>16649</v>
      </c>
      <c r="D18" s="21">
        <v>1809</v>
      </c>
      <c r="E18" s="23">
        <f t="shared" si="24"/>
        <v>1809</v>
      </c>
      <c r="F18" s="20">
        <f t="shared" si="2"/>
        <v>8140.5</v>
      </c>
      <c r="G18" s="21">
        <v>6200</v>
      </c>
      <c r="H18" s="23">
        <f t="shared" si="3"/>
        <v>6200</v>
      </c>
      <c r="I18" s="20">
        <f t="shared" si="4"/>
        <v>27900</v>
      </c>
      <c r="J18" s="41">
        <v>3040</v>
      </c>
      <c r="K18" s="23">
        <f t="shared" si="14"/>
        <v>3040</v>
      </c>
      <c r="L18" s="20">
        <f t="shared" si="15"/>
        <v>6201.6</v>
      </c>
      <c r="M18" s="21">
        <v>2700</v>
      </c>
      <c r="N18" s="23">
        <f t="shared" si="5"/>
        <v>2700</v>
      </c>
      <c r="O18" s="20">
        <f t="shared" si="6"/>
        <v>6885</v>
      </c>
      <c r="P18" s="43">
        <v>2900</v>
      </c>
      <c r="Q18" s="23">
        <f t="shared" si="7"/>
        <v>2900</v>
      </c>
      <c r="R18" s="20">
        <f t="shared" si="16"/>
        <v>14137.5</v>
      </c>
      <c r="S18" s="56">
        <v>1900</v>
      </c>
      <c r="T18" s="57">
        <f t="shared" si="17"/>
        <v>1520</v>
      </c>
      <c r="U18" s="58">
        <f t="shared" si="8"/>
        <v>21280</v>
      </c>
      <c r="V18" s="59">
        <v>100</v>
      </c>
      <c r="W18" s="57">
        <f t="shared" si="9"/>
        <v>100</v>
      </c>
      <c r="X18" s="60">
        <f t="shared" si="10"/>
        <v>1200</v>
      </c>
      <c r="Y18" s="56">
        <v>36277</v>
      </c>
      <c r="Z18" s="57">
        <f t="shared" si="11"/>
        <v>36277</v>
      </c>
      <c r="AA18" s="60">
        <f t="shared" si="18"/>
        <v>2354.3773</v>
      </c>
      <c r="AB18" s="19">
        <v>56996</v>
      </c>
      <c r="AC18" s="57">
        <f t="shared" si="19"/>
        <v>56996</v>
      </c>
      <c r="AD18" s="20">
        <f t="shared" si="20"/>
        <v>17098.8</v>
      </c>
      <c r="AE18" s="66">
        <v>200</v>
      </c>
      <c r="AF18" s="23">
        <f t="shared" si="22"/>
        <v>120</v>
      </c>
      <c r="AG18" s="20">
        <f t="shared" si="23"/>
        <v>1725.6</v>
      </c>
      <c r="AH18" s="61">
        <v>170</v>
      </c>
      <c r="AI18" s="23">
        <v>170</v>
      </c>
      <c r="AJ18" s="20">
        <f>AI18*6</f>
        <v>1020</v>
      </c>
      <c r="AK18" s="43">
        <v>800</v>
      </c>
      <c r="AL18" s="78">
        <f t="shared" si="12"/>
        <v>400</v>
      </c>
      <c r="AM18" s="79">
        <f t="shared" si="13"/>
        <v>4800</v>
      </c>
      <c r="AN18" s="43">
        <v>240</v>
      </c>
      <c r="AO18" s="78">
        <v>240</v>
      </c>
      <c r="AP18" s="79">
        <f t="shared" si="21"/>
        <v>2760</v>
      </c>
    </row>
    <row r="19" ht="25.5" customHeight="1" spans="1:42">
      <c r="A19" s="18" t="s">
        <v>43</v>
      </c>
      <c r="B19" s="19">
        <f t="shared" si="0"/>
        <v>109787.1772</v>
      </c>
      <c r="C19" s="20">
        <f t="shared" si="1"/>
        <v>14343</v>
      </c>
      <c r="D19" s="21">
        <v>2320</v>
      </c>
      <c r="E19" s="23">
        <f t="shared" si="24"/>
        <v>2320</v>
      </c>
      <c r="F19" s="20">
        <f t="shared" si="2"/>
        <v>10440</v>
      </c>
      <c r="G19" s="21">
        <v>4275</v>
      </c>
      <c r="H19" s="23">
        <f t="shared" si="3"/>
        <v>4275</v>
      </c>
      <c r="I19" s="20">
        <f t="shared" si="4"/>
        <v>19237.5</v>
      </c>
      <c r="J19" s="41">
        <v>3080</v>
      </c>
      <c r="K19" s="23">
        <f t="shared" si="14"/>
        <v>3080</v>
      </c>
      <c r="L19" s="20">
        <f t="shared" si="15"/>
        <v>6283.2</v>
      </c>
      <c r="M19" s="21">
        <v>500</v>
      </c>
      <c r="N19" s="23">
        <f t="shared" si="5"/>
        <v>500</v>
      </c>
      <c r="O19" s="20">
        <f t="shared" si="6"/>
        <v>1275</v>
      </c>
      <c r="P19" s="21">
        <v>4168</v>
      </c>
      <c r="Q19" s="23">
        <f t="shared" si="7"/>
        <v>4168</v>
      </c>
      <c r="R19" s="20">
        <f t="shared" si="16"/>
        <v>20319</v>
      </c>
      <c r="S19" s="56">
        <v>1960</v>
      </c>
      <c r="T19" s="57">
        <f t="shared" si="17"/>
        <v>1568</v>
      </c>
      <c r="U19" s="58">
        <f t="shared" si="8"/>
        <v>21952</v>
      </c>
      <c r="V19" s="59">
        <v>140</v>
      </c>
      <c r="W19" s="57">
        <f t="shared" si="9"/>
        <v>140</v>
      </c>
      <c r="X19" s="60">
        <f t="shared" si="10"/>
        <v>1680</v>
      </c>
      <c r="Y19" s="56">
        <v>31428</v>
      </c>
      <c r="Z19" s="57">
        <f t="shared" si="11"/>
        <v>31428</v>
      </c>
      <c r="AA19" s="60">
        <f t="shared" si="18"/>
        <v>2039.6772</v>
      </c>
      <c r="AB19" s="19">
        <v>40196</v>
      </c>
      <c r="AC19" s="57">
        <f t="shared" si="19"/>
        <v>40196</v>
      </c>
      <c r="AD19" s="20">
        <f t="shared" si="20"/>
        <v>12058.8</v>
      </c>
      <c r="AE19" s="66">
        <v>1500</v>
      </c>
      <c r="AF19" s="23">
        <f t="shared" si="22"/>
        <v>900</v>
      </c>
      <c r="AG19" s="20">
        <f t="shared" si="23"/>
        <v>12942</v>
      </c>
      <c r="AH19" s="19"/>
      <c r="AI19" s="23"/>
      <c r="AJ19" s="20"/>
      <c r="AK19" s="43">
        <v>260</v>
      </c>
      <c r="AL19" s="78">
        <f t="shared" si="12"/>
        <v>130</v>
      </c>
      <c r="AM19" s="79">
        <f t="shared" si="13"/>
        <v>1560</v>
      </c>
      <c r="AN19" s="43"/>
      <c r="AO19" s="78"/>
      <c r="AP19" s="79"/>
    </row>
    <row r="20" ht="25.5" customHeight="1" spans="1:42">
      <c r="A20" s="18" t="s">
        <v>44</v>
      </c>
      <c r="B20" s="19">
        <f t="shared" si="0"/>
        <v>247018.2465</v>
      </c>
      <c r="C20" s="20">
        <f t="shared" si="1"/>
        <v>22490</v>
      </c>
      <c r="D20" s="21">
        <v>7500</v>
      </c>
      <c r="E20" s="23">
        <f t="shared" si="24"/>
        <v>7500</v>
      </c>
      <c r="F20" s="20">
        <f t="shared" si="2"/>
        <v>33750</v>
      </c>
      <c r="G20" s="21">
        <v>4000</v>
      </c>
      <c r="H20" s="23">
        <f t="shared" si="3"/>
        <v>4000</v>
      </c>
      <c r="I20" s="20">
        <f t="shared" si="4"/>
        <v>18000</v>
      </c>
      <c r="J20" s="41">
        <v>4500</v>
      </c>
      <c r="K20" s="23">
        <f t="shared" si="14"/>
        <v>4500</v>
      </c>
      <c r="L20" s="20">
        <f t="shared" si="15"/>
        <v>9180</v>
      </c>
      <c r="M20" s="21">
        <v>3990</v>
      </c>
      <c r="N20" s="23">
        <f t="shared" si="5"/>
        <v>3990</v>
      </c>
      <c r="O20" s="20">
        <f t="shared" si="6"/>
        <v>10174.5</v>
      </c>
      <c r="P20" s="21">
        <v>2500</v>
      </c>
      <c r="Q20" s="23">
        <f t="shared" si="7"/>
        <v>2500</v>
      </c>
      <c r="R20" s="20">
        <f t="shared" si="16"/>
        <v>12187.5</v>
      </c>
      <c r="S20" s="19">
        <v>11150</v>
      </c>
      <c r="T20" s="23">
        <f t="shared" si="17"/>
        <v>8920</v>
      </c>
      <c r="U20" s="20">
        <f t="shared" si="8"/>
        <v>124880</v>
      </c>
      <c r="V20" s="61">
        <v>850</v>
      </c>
      <c r="W20" s="23">
        <f t="shared" si="9"/>
        <v>850</v>
      </c>
      <c r="X20" s="62">
        <f t="shared" si="10"/>
        <v>10200</v>
      </c>
      <c r="Y20" s="19">
        <v>20185</v>
      </c>
      <c r="Z20" s="57">
        <f t="shared" si="11"/>
        <v>20185</v>
      </c>
      <c r="AA20" s="60">
        <f t="shared" si="18"/>
        <v>1310.0065</v>
      </c>
      <c r="AB20" s="19">
        <v>27184</v>
      </c>
      <c r="AC20" s="57">
        <f t="shared" si="19"/>
        <v>27184</v>
      </c>
      <c r="AD20" s="20">
        <f t="shared" si="20"/>
        <v>8155.2</v>
      </c>
      <c r="AE20" s="67">
        <v>1180</v>
      </c>
      <c r="AF20" s="23">
        <f t="shared" si="22"/>
        <v>708</v>
      </c>
      <c r="AG20" s="20">
        <f t="shared" si="23"/>
        <v>10181.04</v>
      </c>
      <c r="AH20" s="61"/>
      <c r="AI20" s="23"/>
      <c r="AJ20" s="20"/>
      <c r="AK20" s="43">
        <v>1500</v>
      </c>
      <c r="AL20" s="78">
        <f t="shared" si="12"/>
        <v>750</v>
      </c>
      <c r="AM20" s="79">
        <f t="shared" si="13"/>
        <v>9000</v>
      </c>
      <c r="AN20" s="43"/>
      <c r="AO20" s="78"/>
      <c r="AP20" s="79"/>
    </row>
    <row r="21" ht="25.5" customHeight="1" spans="1:42">
      <c r="A21" s="18" t="s">
        <v>45</v>
      </c>
      <c r="B21" s="19">
        <f t="shared" si="0"/>
        <v>67818.2431</v>
      </c>
      <c r="C21" s="20">
        <f t="shared" si="1"/>
        <v>10724</v>
      </c>
      <c r="D21" s="21">
        <v>840</v>
      </c>
      <c r="E21" s="23">
        <f t="shared" si="24"/>
        <v>840</v>
      </c>
      <c r="F21" s="20">
        <f t="shared" si="2"/>
        <v>3780</v>
      </c>
      <c r="G21" s="21">
        <v>5296</v>
      </c>
      <c r="H21" s="23">
        <f t="shared" si="3"/>
        <v>5296</v>
      </c>
      <c r="I21" s="20">
        <f t="shared" si="4"/>
        <v>23832</v>
      </c>
      <c r="J21" s="41">
        <v>1028</v>
      </c>
      <c r="K21" s="23">
        <f t="shared" si="14"/>
        <v>1028</v>
      </c>
      <c r="L21" s="20">
        <f t="shared" si="15"/>
        <v>2097.12</v>
      </c>
      <c r="M21" s="21">
        <v>980</v>
      </c>
      <c r="N21" s="23">
        <f t="shared" si="5"/>
        <v>980</v>
      </c>
      <c r="O21" s="20">
        <f t="shared" si="6"/>
        <v>2499</v>
      </c>
      <c r="P21" s="21">
        <v>2580</v>
      </c>
      <c r="Q21" s="23">
        <f t="shared" si="7"/>
        <v>2580</v>
      </c>
      <c r="R21" s="20">
        <f t="shared" si="16"/>
        <v>12577.5</v>
      </c>
      <c r="S21" s="19">
        <v>690</v>
      </c>
      <c r="T21" s="23">
        <f t="shared" si="17"/>
        <v>552</v>
      </c>
      <c r="U21" s="20">
        <f t="shared" si="8"/>
        <v>7728</v>
      </c>
      <c r="V21" s="61">
        <v>10</v>
      </c>
      <c r="W21" s="23">
        <f t="shared" si="9"/>
        <v>10</v>
      </c>
      <c r="X21" s="62">
        <f t="shared" si="10"/>
        <v>120</v>
      </c>
      <c r="Y21" s="19">
        <v>36919</v>
      </c>
      <c r="Z21" s="57">
        <f t="shared" si="11"/>
        <v>36919</v>
      </c>
      <c r="AA21" s="60">
        <f t="shared" si="18"/>
        <v>2396.0431</v>
      </c>
      <c r="AB21" s="19">
        <v>20720</v>
      </c>
      <c r="AC21" s="57">
        <f t="shared" si="19"/>
        <v>20720</v>
      </c>
      <c r="AD21" s="20">
        <f t="shared" si="20"/>
        <v>6216</v>
      </c>
      <c r="AE21" s="67">
        <v>235</v>
      </c>
      <c r="AF21" s="23">
        <f t="shared" si="22"/>
        <v>141</v>
      </c>
      <c r="AG21" s="20">
        <f t="shared" si="23"/>
        <v>2027.58</v>
      </c>
      <c r="AH21" s="61"/>
      <c r="AI21" s="23"/>
      <c r="AJ21" s="20"/>
      <c r="AK21" s="43">
        <v>700</v>
      </c>
      <c r="AL21" s="78">
        <f t="shared" si="12"/>
        <v>350</v>
      </c>
      <c r="AM21" s="79">
        <f t="shared" si="13"/>
        <v>4200</v>
      </c>
      <c r="AN21" s="43">
        <v>30</v>
      </c>
      <c r="AO21" s="78">
        <v>30</v>
      </c>
      <c r="AP21" s="79">
        <f t="shared" si="21"/>
        <v>345</v>
      </c>
    </row>
    <row r="22" ht="25.5" customHeight="1" spans="1:42">
      <c r="A22" s="18" t="s">
        <v>46</v>
      </c>
      <c r="B22" s="19">
        <f t="shared" si="0"/>
        <v>222788.0766</v>
      </c>
      <c r="C22" s="20">
        <f t="shared" si="1"/>
        <v>20014</v>
      </c>
      <c r="D22" s="21">
        <v>6980</v>
      </c>
      <c r="E22" s="23">
        <f t="shared" si="24"/>
        <v>6980</v>
      </c>
      <c r="F22" s="20">
        <f t="shared" si="2"/>
        <v>31410</v>
      </c>
      <c r="G22" s="21">
        <v>2672</v>
      </c>
      <c r="H22" s="23">
        <f t="shared" si="3"/>
        <v>2672</v>
      </c>
      <c r="I22" s="20">
        <f t="shared" si="4"/>
        <v>12024</v>
      </c>
      <c r="J22" s="41">
        <v>3795</v>
      </c>
      <c r="K22" s="23">
        <f t="shared" si="14"/>
        <v>3795</v>
      </c>
      <c r="L22" s="20">
        <f t="shared" si="15"/>
        <v>7741.8</v>
      </c>
      <c r="M22" s="21">
        <v>5390</v>
      </c>
      <c r="N22" s="23">
        <f t="shared" si="5"/>
        <v>5390</v>
      </c>
      <c r="O22" s="20">
        <f t="shared" si="6"/>
        <v>13744.5</v>
      </c>
      <c r="P22" s="21">
        <v>1177</v>
      </c>
      <c r="Q22" s="23">
        <f t="shared" si="7"/>
        <v>1177</v>
      </c>
      <c r="R22" s="20">
        <f t="shared" si="16"/>
        <v>5737.875</v>
      </c>
      <c r="S22" s="19">
        <v>11200</v>
      </c>
      <c r="T22" s="23">
        <f t="shared" si="17"/>
        <v>8960</v>
      </c>
      <c r="U22" s="20">
        <f t="shared" si="8"/>
        <v>125440</v>
      </c>
      <c r="V22" s="61">
        <v>800</v>
      </c>
      <c r="W22" s="23">
        <f t="shared" si="9"/>
        <v>800</v>
      </c>
      <c r="X22" s="62">
        <f t="shared" si="10"/>
        <v>9600</v>
      </c>
      <c r="Y22" s="19">
        <v>584</v>
      </c>
      <c r="Z22" s="57">
        <f t="shared" si="11"/>
        <v>584</v>
      </c>
      <c r="AA22" s="60">
        <f t="shared" si="18"/>
        <v>37.9016</v>
      </c>
      <c r="AB22" s="19">
        <v>8728</v>
      </c>
      <c r="AC22" s="57">
        <f t="shared" si="19"/>
        <v>8728</v>
      </c>
      <c r="AD22" s="20">
        <f t="shared" si="20"/>
        <v>2618.4</v>
      </c>
      <c r="AE22" s="66">
        <v>1200</v>
      </c>
      <c r="AF22" s="23">
        <f t="shared" si="22"/>
        <v>720</v>
      </c>
      <c r="AG22" s="20">
        <f t="shared" si="23"/>
        <v>10353.6</v>
      </c>
      <c r="AH22" s="61"/>
      <c r="AI22" s="23"/>
      <c r="AJ22" s="20"/>
      <c r="AK22" s="43">
        <v>450</v>
      </c>
      <c r="AL22" s="78">
        <f t="shared" si="12"/>
        <v>225</v>
      </c>
      <c r="AM22" s="79">
        <f t="shared" si="13"/>
        <v>2700</v>
      </c>
      <c r="AN22" s="43">
        <v>120</v>
      </c>
      <c r="AO22" s="78">
        <v>120</v>
      </c>
      <c r="AP22" s="79">
        <f t="shared" si="21"/>
        <v>1380</v>
      </c>
    </row>
    <row r="23" ht="25.5" customHeight="1" spans="1:42">
      <c r="A23" s="18" t="s">
        <v>47</v>
      </c>
      <c r="B23" s="19">
        <f t="shared" si="0"/>
        <v>129405.8935</v>
      </c>
      <c r="C23" s="20">
        <f t="shared" si="1"/>
        <v>13469</v>
      </c>
      <c r="D23" s="21">
        <v>1420</v>
      </c>
      <c r="E23" s="23">
        <f t="shared" si="24"/>
        <v>1420</v>
      </c>
      <c r="F23" s="20">
        <f t="shared" si="2"/>
        <v>6390</v>
      </c>
      <c r="G23" s="21">
        <v>7100</v>
      </c>
      <c r="H23" s="23">
        <f t="shared" si="3"/>
        <v>7100</v>
      </c>
      <c r="I23" s="20">
        <f t="shared" si="4"/>
        <v>31950</v>
      </c>
      <c r="J23" s="41">
        <v>399</v>
      </c>
      <c r="K23" s="23">
        <f t="shared" si="14"/>
        <v>399</v>
      </c>
      <c r="L23" s="20">
        <f t="shared" si="15"/>
        <v>813.96</v>
      </c>
      <c r="M23" s="21">
        <v>450</v>
      </c>
      <c r="N23" s="23">
        <f t="shared" si="5"/>
        <v>450</v>
      </c>
      <c r="O23" s="20">
        <f t="shared" si="6"/>
        <v>1147.5</v>
      </c>
      <c r="P23" s="21">
        <v>4100</v>
      </c>
      <c r="Q23" s="23">
        <f t="shared" si="7"/>
        <v>4100</v>
      </c>
      <c r="R23" s="20">
        <f t="shared" si="16"/>
        <v>19987.5</v>
      </c>
      <c r="S23" s="19">
        <v>1600</v>
      </c>
      <c r="T23" s="23">
        <f t="shared" si="17"/>
        <v>1280</v>
      </c>
      <c r="U23" s="20">
        <f t="shared" si="8"/>
        <v>17920</v>
      </c>
      <c r="V23" s="61">
        <v>300</v>
      </c>
      <c r="W23" s="23">
        <f t="shared" si="9"/>
        <v>300</v>
      </c>
      <c r="X23" s="62">
        <f t="shared" si="10"/>
        <v>3600</v>
      </c>
      <c r="Y23" s="19">
        <v>29415</v>
      </c>
      <c r="Z23" s="57">
        <f t="shared" si="11"/>
        <v>29415</v>
      </c>
      <c r="AA23" s="60">
        <f t="shared" si="18"/>
        <v>1909.0335</v>
      </c>
      <c r="AB23" s="19">
        <v>29691</v>
      </c>
      <c r="AC23" s="57">
        <f t="shared" si="19"/>
        <v>29691</v>
      </c>
      <c r="AD23" s="20">
        <f t="shared" si="20"/>
        <v>8907.3</v>
      </c>
      <c r="AE23" s="67">
        <v>3950</v>
      </c>
      <c r="AF23" s="23">
        <f t="shared" si="22"/>
        <v>2370</v>
      </c>
      <c r="AG23" s="20">
        <f t="shared" si="23"/>
        <v>34080.6</v>
      </c>
      <c r="AH23" s="61"/>
      <c r="AI23" s="23"/>
      <c r="AJ23" s="20"/>
      <c r="AK23" s="43">
        <v>450</v>
      </c>
      <c r="AL23" s="78">
        <f t="shared" si="12"/>
        <v>225</v>
      </c>
      <c r="AM23" s="79">
        <f t="shared" si="13"/>
        <v>2700</v>
      </c>
      <c r="AN23" s="43"/>
      <c r="AO23" s="78"/>
      <c r="AP23" s="79"/>
    </row>
    <row r="24" ht="25.5" customHeight="1" spans="1:42">
      <c r="A24" s="26" t="s">
        <v>48</v>
      </c>
      <c r="B24" s="19">
        <f t="shared" si="0"/>
        <v>82600.4494</v>
      </c>
      <c r="C24" s="20">
        <f t="shared" si="1"/>
        <v>10069</v>
      </c>
      <c r="D24" s="27">
        <v>900</v>
      </c>
      <c r="E24" s="23">
        <f t="shared" si="24"/>
        <v>900</v>
      </c>
      <c r="F24" s="20">
        <f t="shared" si="2"/>
        <v>4050</v>
      </c>
      <c r="G24" s="27">
        <v>4739</v>
      </c>
      <c r="H24" s="23">
        <f t="shared" si="3"/>
        <v>4739</v>
      </c>
      <c r="I24" s="20">
        <f t="shared" si="4"/>
        <v>21325.5</v>
      </c>
      <c r="J24" s="41">
        <v>3229</v>
      </c>
      <c r="K24" s="23">
        <f t="shared" si="14"/>
        <v>3229</v>
      </c>
      <c r="L24" s="20">
        <f t="shared" si="15"/>
        <v>6587.16</v>
      </c>
      <c r="M24" s="27">
        <v>285</v>
      </c>
      <c r="N24" s="23">
        <f t="shared" si="5"/>
        <v>285</v>
      </c>
      <c r="O24" s="20">
        <f t="shared" si="6"/>
        <v>726.75</v>
      </c>
      <c r="P24" s="27">
        <v>916</v>
      </c>
      <c r="Q24" s="23">
        <f t="shared" si="7"/>
        <v>916</v>
      </c>
      <c r="R24" s="20">
        <f t="shared" si="16"/>
        <v>4465.5</v>
      </c>
      <c r="S24" s="19">
        <v>1880</v>
      </c>
      <c r="T24" s="23">
        <f t="shared" si="17"/>
        <v>1504</v>
      </c>
      <c r="U24" s="20">
        <f t="shared" si="8"/>
        <v>21056</v>
      </c>
      <c r="V24" s="61">
        <v>356</v>
      </c>
      <c r="W24" s="23">
        <f t="shared" si="9"/>
        <v>356</v>
      </c>
      <c r="X24" s="62">
        <f t="shared" si="10"/>
        <v>4272</v>
      </c>
      <c r="Y24" s="19">
        <v>39226</v>
      </c>
      <c r="Z24" s="57">
        <f t="shared" si="11"/>
        <v>39226</v>
      </c>
      <c r="AA24" s="60">
        <f t="shared" si="18"/>
        <v>2545.7674</v>
      </c>
      <c r="AB24" s="19">
        <v>28655</v>
      </c>
      <c r="AC24" s="57">
        <f t="shared" si="19"/>
        <v>28655</v>
      </c>
      <c r="AD24" s="20">
        <f t="shared" si="20"/>
        <v>8596.5</v>
      </c>
      <c r="AE24" s="66">
        <v>674</v>
      </c>
      <c r="AF24" s="23">
        <f t="shared" si="22"/>
        <v>404.4</v>
      </c>
      <c r="AG24" s="20">
        <f t="shared" si="23"/>
        <v>5815.272</v>
      </c>
      <c r="AH24" s="19"/>
      <c r="AI24" s="23"/>
      <c r="AJ24" s="20"/>
      <c r="AK24" s="43">
        <v>473</v>
      </c>
      <c r="AL24" s="78">
        <f t="shared" si="12"/>
        <v>236.5</v>
      </c>
      <c r="AM24" s="79">
        <f t="shared" si="13"/>
        <v>2838</v>
      </c>
      <c r="AN24" s="43">
        <v>28</v>
      </c>
      <c r="AO24" s="78">
        <v>28</v>
      </c>
      <c r="AP24" s="79">
        <f t="shared" si="21"/>
        <v>322</v>
      </c>
    </row>
    <row r="25" ht="25.5" customHeight="1" spans="1:42">
      <c r="A25" s="18" t="s">
        <v>49</v>
      </c>
      <c r="B25" s="19">
        <f t="shared" si="0"/>
        <v>121991.9046</v>
      </c>
      <c r="C25" s="20">
        <f t="shared" si="1"/>
        <v>15033</v>
      </c>
      <c r="D25" s="21">
        <v>1130</v>
      </c>
      <c r="E25" s="23">
        <f t="shared" si="24"/>
        <v>1130</v>
      </c>
      <c r="F25" s="20">
        <f t="shared" si="2"/>
        <v>5085</v>
      </c>
      <c r="G25" s="21">
        <v>5400</v>
      </c>
      <c r="H25" s="23">
        <f t="shared" si="3"/>
        <v>5400</v>
      </c>
      <c r="I25" s="20">
        <f t="shared" si="4"/>
        <v>24300</v>
      </c>
      <c r="J25" s="41">
        <v>1363</v>
      </c>
      <c r="K25" s="23">
        <f t="shared" si="14"/>
        <v>1363</v>
      </c>
      <c r="L25" s="20">
        <f t="shared" si="15"/>
        <v>2780.52</v>
      </c>
      <c r="M25" s="21">
        <v>740</v>
      </c>
      <c r="N25" s="23">
        <f t="shared" si="5"/>
        <v>740</v>
      </c>
      <c r="O25" s="20">
        <f t="shared" si="6"/>
        <v>1887</v>
      </c>
      <c r="P25" s="21">
        <v>6400</v>
      </c>
      <c r="Q25" s="23">
        <f t="shared" si="7"/>
        <v>6400</v>
      </c>
      <c r="R25" s="20">
        <f t="shared" si="16"/>
        <v>31200</v>
      </c>
      <c r="S25" s="19">
        <v>2300</v>
      </c>
      <c r="T25" s="23">
        <f t="shared" si="17"/>
        <v>1840</v>
      </c>
      <c r="U25" s="20">
        <f t="shared" si="8"/>
        <v>25760</v>
      </c>
      <c r="V25" s="61">
        <v>100</v>
      </c>
      <c r="W25" s="23">
        <f t="shared" si="9"/>
        <v>100</v>
      </c>
      <c r="X25" s="62">
        <f t="shared" si="10"/>
        <v>1200</v>
      </c>
      <c r="Y25" s="19">
        <v>35254</v>
      </c>
      <c r="Z25" s="57">
        <f t="shared" si="11"/>
        <v>35254</v>
      </c>
      <c r="AA25" s="60">
        <f t="shared" si="18"/>
        <v>2287.9846</v>
      </c>
      <c r="AB25" s="19">
        <v>29550</v>
      </c>
      <c r="AC25" s="57">
        <f t="shared" si="19"/>
        <v>29550</v>
      </c>
      <c r="AD25" s="20">
        <f t="shared" si="20"/>
        <v>8865</v>
      </c>
      <c r="AE25" s="66">
        <v>1300</v>
      </c>
      <c r="AF25" s="23">
        <f t="shared" si="22"/>
        <v>780</v>
      </c>
      <c r="AG25" s="20">
        <f t="shared" si="23"/>
        <v>11216.4</v>
      </c>
      <c r="AH25" s="19"/>
      <c r="AI25" s="23"/>
      <c r="AJ25" s="20"/>
      <c r="AK25" s="43">
        <v>660</v>
      </c>
      <c r="AL25" s="78">
        <f t="shared" si="12"/>
        <v>330</v>
      </c>
      <c r="AM25" s="79">
        <f t="shared" si="13"/>
        <v>3960</v>
      </c>
      <c r="AN25" s="43">
        <v>300</v>
      </c>
      <c r="AO25" s="78">
        <v>300</v>
      </c>
      <c r="AP25" s="79">
        <f t="shared" si="21"/>
        <v>3450</v>
      </c>
    </row>
    <row r="26" ht="25.5" customHeight="1" spans="1:42">
      <c r="A26" s="18" t="s">
        <v>50</v>
      </c>
      <c r="B26" s="19">
        <f t="shared" si="0"/>
        <v>82775.9879</v>
      </c>
      <c r="C26" s="20">
        <f t="shared" si="1"/>
        <v>10760</v>
      </c>
      <c r="D26" s="21">
        <v>620</v>
      </c>
      <c r="E26" s="23">
        <f t="shared" si="24"/>
        <v>620</v>
      </c>
      <c r="F26" s="20">
        <f t="shared" si="2"/>
        <v>2790</v>
      </c>
      <c r="G26" s="21">
        <v>4400</v>
      </c>
      <c r="H26" s="23">
        <f t="shared" si="3"/>
        <v>4400</v>
      </c>
      <c r="I26" s="20">
        <f t="shared" si="4"/>
        <v>19800</v>
      </c>
      <c r="J26" s="41">
        <v>1570</v>
      </c>
      <c r="K26" s="23">
        <f t="shared" si="14"/>
        <v>1570</v>
      </c>
      <c r="L26" s="20">
        <f t="shared" si="15"/>
        <v>3202.8</v>
      </c>
      <c r="M26" s="21">
        <v>670</v>
      </c>
      <c r="N26" s="23">
        <f t="shared" si="5"/>
        <v>670</v>
      </c>
      <c r="O26" s="20">
        <f t="shared" si="6"/>
        <v>1708.5</v>
      </c>
      <c r="P26" s="21">
        <v>3500</v>
      </c>
      <c r="Q26" s="23">
        <f t="shared" si="7"/>
        <v>3500</v>
      </c>
      <c r="R26" s="20">
        <f t="shared" si="16"/>
        <v>17062.5</v>
      </c>
      <c r="S26" s="19">
        <v>970</v>
      </c>
      <c r="T26" s="23">
        <f t="shared" si="17"/>
        <v>776</v>
      </c>
      <c r="U26" s="20">
        <f t="shared" si="8"/>
        <v>10864</v>
      </c>
      <c r="V26" s="61">
        <v>30</v>
      </c>
      <c r="W26" s="23">
        <f t="shared" si="9"/>
        <v>30</v>
      </c>
      <c r="X26" s="62">
        <f t="shared" si="10"/>
        <v>360</v>
      </c>
      <c r="Y26" s="19">
        <v>102871</v>
      </c>
      <c r="Z26" s="57">
        <f t="shared" si="11"/>
        <v>102871</v>
      </c>
      <c r="AA26" s="60">
        <f t="shared" si="18"/>
        <v>6676.3279</v>
      </c>
      <c r="AB26" s="19">
        <v>27900</v>
      </c>
      <c r="AC26" s="57">
        <f t="shared" si="19"/>
        <v>27900</v>
      </c>
      <c r="AD26" s="20">
        <f t="shared" si="20"/>
        <v>8370</v>
      </c>
      <c r="AE26" s="67">
        <v>1245</v>
      </c>
      <c r="AF26" s="23">
        <f t="shared" si="22"/>
        <v>747</v>
      </c>
      <c r="AG26" s="20">
        <f t="shared" si="23"/>
        <v>10741.86</v>
      </c>
      <c r="AH26" s="61"/>
      <c r="AI26" s="23"/>
      <c r="AJ26" s="20"/>
      <c r="AK26" s="43">
        <v>200</v>
      </c>
      <c r="AL26" s="78">
        <f t="shared" si="12"/>
        <v>100</v>
      </c>
      <c r="AM26" s="79">
        <f t="shared" si="13"/>
        <v>1200</v>
      </c>
      <c r="AN26" s="43"/>
      <c r="AO26" s="78"/>
      <c r="AP26" s="79"/>
    </row>
    <row r="27" ht="25.5" customHeight="1" spans="1:42">
      <c r="A27" s="18" t="s">
        <v>51</v>
      </c>
      <c r="B27" s="19">
        <f t="shared" si="0"/>
        <v>82467.0571</v>
      </c>
      <c r="C27" s="20">
        <f t="shared" si="1"/>
        <v>10605</v>
      </c>
      <c r="D27" s="21">
        <v>900</v>
      </c>
      <c r="E27" s="23">
        <f t="shared" si="24"/>
        <v>900</v>
      </c>
      <c r="F27" s="20">
        <f t="shared" si="2"/>
        <v>4050</v>
      </c>
      <c r="G27" s="21">
        <v>5000</v>
      </c>
      <c r="H27" s="23">
        <f t="shared" si="3"/>
        <v>5000</v>
      </c>
      <c r="I27" s="20">
        <f t="shared" si="4"/>
        <v>22500</v>
      </c>
      <c r="J27" s="41">
        <v>1485</v>
      </c>
      <c r="K27" s="23">
        <f t="shared" si="14"/>
        <v>1485</v>
      </c>
      <c r="L27" s="20">
        <f t="shared" si="15"/>
        <v>3029.4</v>
      </c>
      <c r="M27" s="21">
        <v>520</v>
      </c>
      <c r="N27" s="23">
        <f t="shared" si="5"/>
        <v>520</v>
      </c>
      <c r="O27" s="20">
        <f t="shared" si="6"/>
        <v>1326</v>
      </c>
      <c r="P27" s="21">
        <v>2700</v>
      </c>
      <c r="Q27" s="23">
        <f t="shared" si="7"/>
        <v>2700</v>
      </c>
      <c r="R27" s="20">
        <f t="shared" si="16"/>
        <v>13162.5</v>
      </c>
      <c r="S27" s="19">
        <v>970</v>
      </c>
      <c r="T27" s="23">
        <f t="shared" si="17"/>
        <v>776</v>
      </c>
      <c r="U27" s="20">
        <f t="shared" si="8"/>
        <v>10864</v>
      </c>
      <c r="V27" s="61">
        <v>30</v>
      </c>
      <c r="W27" s="23">
        <f t="shared" si="9"/>
        <v>30</v>
      </c>
      <c r="X27" s="62">
        <f t="shared" si="10"/>
        <v>360</v>
      </c>
      <c r="Y27" s="19">
        <v>107979</v>
      </c>
      <c r="Z27" s="57">
        <f t="shared" si="11"/>
        <v>107979</v>
      </c>
      <c r="AA27" s="60">
        <f t="shared" si="18"/>
        <v>7007.8371</v>
      </c>
      <c r="AB27" s="19">
        <v>24403</v>
      </c>
      <c r="AC27" s="57">
        <f t="shared" si="19"/>
        <v>24403</v>
      </c>
      <c r="AD27" s="20">
        <f t="shared" si="20"/>
        <v>7320.9</v>
      </c>
      <c r="AE27" s="66">
        <v>265</v>
      </c>
      <c r="AF27" s="23">
        <f t="shared" si="22"/>
        <v>159</v>
      </c>
      <c r="AG27" s="20">
        <f t="shared" si="23"/>
        <v>2286.42</v>
      </c>
      <c r="AH27" s="61">
        <v>360</v>
      </c>
      <c r="AI27" s="23">
        <v>360</v>
      </c>
      <c r="AJ27" s="20">
        <f>AI27*6</f>
        <v>2160</v>
      </c>
      <c r="AK27" s="43">
        <v>1400</v>
      </c>
      <c r="AL27" s="78">
        <f t="shared" si="12"/>
        <v>700</v>
      </c>
      <c r="AM27" s="79">
        <f t="shared" si="13"/>
        <v>8400</v>
      </c>
      <c r="AN27" s="43"/>
      <c r="AO27" s="78"/>
      <c r="AP27" s="79"/>
    </row>
    <row r="28" ht="25.5" customHeight="1" spans="1:42">
      <c r="A28" s="18" t="s">
        <v>52</v>
      </c>
      <c r="B28" s="19">
        <f t="shared" si="0"/>
        <v>127457.2933</v>
      </c>
      <c r="C28" s="20">
        <f t="shared" si="1"/>
        <v>19466</v>
      </c>
      <c r="D28" s="21">
        <v>974</v>
      </c>
      <c r="E28" s="23">
        <f t="shared" si="24"/>
        <v>974</v>
      </c>
      <c r="F28" s="20">
        <f t="shared" si="2"/>
        <v>4383</v>
      </c>
      <c r="G28" s="21">
        <v>11150</v>
      </c>
      <c r="H28" s="23">
        <f t="shared" si="3"/>
        <v>11150</v>
      </c>
      <c r="I28" s="20">
        <f t="shared" si="4"/>
        <v>50175</v>
      </c>
      <c r="J28" s="41">
        <v>3732</v>
      </c>
      <c r="K28" s="23">
        <f t="shared" si="14"/>
        <v>3732</v>
      </c>
      <c r="L28" s="20">
        <f t="shared" si="15"/>
        <v>7613.28</v>
      </c>
      <c r="M28" s="21">
        <v>710</v>
      </c>
      <c r="N28" s="23">
        <f t="shared" si="5"/>
        <v>710</v>
      </c>
      <c r="O28" s="20">
        <f t="shared" si="6"/>
        <v>1810.5</v>
      </c>
      <c r="P28" s="43">
        <v>2900</v>
      </c>
      <c r="Q28" s="23">
        <f t="shared" si="7"/>
        <v>2900</v>
      </c>
      <c r="R28" s="20">
        <f t="shared" si="16"/>
        <v>14137.5</v>
      </c>
      <c r="S28" s="19">
        <v>2030</v>
      </c>
      <c r="T28" s="23">
        <f t="shared" si="17"/>
        <v>1624</v>
      </c>
      <c r="U28" s="20">
        <f t="shared" si="8"/>
        <v>22736</v>
      </c>
      <c r="V28" s="61">
        <v>170</v>
      </c>
      <c r="W28" s="23">
        <f t="shared" si="9"/>
        <v>170</v>
      </c>
      <c r="X28" s="62">
        <f t="shared" si="10"/>
        <v>2040</v>
      </c>
      <c r="Y28" s="19">
        <v>28717</v>
      </c>
      <c r="Z28" s="57">
        <f t="shared" si="11"/>
        <v>28717</v>
      </c>
      <c r="AA28" s="60">
        <f t="shared" si="18"/>
        <v>1863.7333</v>
      </c>
      <c r="AB28" s="19">
        <v>45806</v>
      </c>
      <c r="AC28" s="57">
        <f t="shared" si="19"/>
        <v>45806</v>
      </c>
      <c r="AD28" s="20">
        <f t="shared" si="20"/>
        <v>13741.8</v>
      </c>
      <c r="AE28" s="66">
        <v>910</v>
      </c>
      <c r="AF28" s="23">
        <f t="shared" si="22"/>
        <v>546</v>
      </c>
      <c r="AG28" s="20">
        <f t="shared" si="23"/>
        <v>7851.48</v>
      </c>
      <c r="AH28" s="19"/>
      <c r="AI28" s="23"/>
      <c r="AJ28" s="20"/>
      <c r="AK28" s="43">
        <v>50</v>
      </c>
      <c r="AL28" s="78">
        <f t="shared" si="12"/>
        <v>25</v>
      </c>
      <c r="AM28" s="79">
        <f t="shared" si="13"/>
        <v>300</v>
      </c>
      <c r="AN28" s="43">
        <v>70</v>
      </c>
      <c r="AO28" s="78">
        <v>70</v>
      </c>
      <c r="AP28" s="79">
        <f t="shared" si="21"/>
        <v>805</v>
      </c>
    </row>
    <row r="29" ht="25.5" customHeight="1" spans="1:42">
      <c r="A29" s="18" t="s">
        <v>53</v>
      </c>
      <c r="B29" s="19">
        <f t="shared" si="0"/>
        <v>109459.164</v>
      </c>
      <c r="C29" s="20">
        <f t="shared" si="1"/>
        <v>10701</v>
      </c>
      <c r="D29" s="21">
        <v>4123</v>
      </c>
      <c r="E29" s="23">
        <f t="shared" si="24"/>
        <v>4123</v>
      </c>
      <c r="F29" s="20">
        <f t="shared" si="2"/>
        <v>18553.5</v>
      </c>
      <c r="G29" s="21">
        <v>1400</v>
      </c>
      <c r="H29" s="23">
        <f t="shared" si="3"/>
        <v>1400</v>
      </c>
      <c r="I29" s="20">
        <f t="shared" si="4"/>
        <v>6300</v>
      </c>
      <c r="J29" s="41">
        <v>2300</v>
      </c>
      <c r="K29" s="23">
        <f t="shared" si="14"/>
        <v>2300</v>
      </c>
      <c r="L29" s="20">
        <f t="shared" si="15"/>
        <v>4692</v>
      </c>
      <c r="M29" s="21">
        <v>1828</v>
      </c>
      <c r="N29" s="23">
        <f t="shared" si="5"/>
        <v>1828</v>
      </c>
      <c r="O29" s="20">
        <f t="shared" si="6"/>
        <v>4661.4</v>
      </c>
      <c r="P29" s="21">
        <v>1050</v>
      </c>
      <c r="Q29" s="23">
        <f t="shared" si="7"/>
        <v>1050</v>
      </c>
      <c r="R29" s="20">
        <f t="shared" si="16"/>
        <v>5118.75</v>
      </c>
      <c r="S29" s="19">
        <v>3572</v>
      </c>
      <c r="T29" s="23">
        <f t="shared" si="17"/>
        <v>2857.6</v>
      </c>
      <c r="U29" s="20">
        <f t="shared" si="8"/>
        <v>40006.4</v>
      </c>
      <c r="V29" s="61">
        <v>300</v>
      </c>
      <c r="W29" s="23">
        <f t="shared" si="9"/>
        <v>300</v>
      </c>
      <c r="X29" s="62">
        <f t="shared" si="10"/>
        <v>3600</v>
      </c>
      <c r="Y29" s="19">
        <v>6700</v>
      </c>
      <c r="Z29" s="57">
        <f t="shared" si="11"/>
        <v>6700</v>
      </c>
      <c r="AA29" s="60">
        <f t="shared" si="18"/>
        <v>434.83</v>
      </c>
      <c r="AB29" s="19">
        <v>40662</v>
      </c>
      <c r="AC29" s="57">
        <f t="shared" si="19"/>
        <v>40662</v>
      </c>
      <c r="AD29" s="20">
        <f t="shared" si="20"/>
        <v>12198.6</v>
      </c>
      <c r="AE29" s="66">
        <v>853</v>
      </c>
      <c r="AF29" s="23">
        <f t="shared" si="22"/>
        <v>511.8</v>
      </c>
      <c r="AG29" s="20">
        <f t="shared" si="23"/>
        <v>7359.684</v>
      </c>
      <c r="AH29" s="61">
        <v>540</v>
      </c>
      <c r="AI29" s="23">
        <v>540</v>
      </c>
      <c r="AJ29" s="20">
        <f>AI29*6</f>
        <v>3240</v>
      </c>
      <c r="AK29" s="43">
        <v>549</v>
      </c>
      <c r="AL29" s="78">
        <f t="shared" si="12"/>
        <v>274.5</v>
      </c>
      <c r="AM29" s="79">
        <f t="shared" si="13"/>
        <v>3294</v>
      </c>
      <c r="AN29" s="43"/>
      <c r="AO29" s="78"/>
      <c r="AP29" s="79"/>
    </row>
    <row r="30" ht="25.5" customHeight="1" spans="1:42">
      <c r="A30" s="18" t="s">
        <v>54</v>
      </c>
      <c r="B30" s="19">
        <f t="shared" si="0"/>
        <v>72284.0555</v>
      </c>
      <c r="C30" s="20">
        <f t="shared" si="1"/>
        <v>7873</v>
      </c>
      <c r="D30" s="21">
        <v>460</v>
      </c>
      <c r="E30" s="23">
        <f t="shared" si="24"/>
        <v>460</v>
      </c>
      <c r="F30" s="20">
        <f t="shared" si="2"/>
        <v>2070</v>
      </c>
      <c r="G30" s="21">
        <v>3400</v>
      </c>
      <c r="H30" s="23">
        <f t="shared" si="3"/>
        <v>3400</v>
      </c>
      <c r="I30" s="20">
        <f t="shared" si="4"/>
        <v>15300</v>
      </c>
      <c r="J30" s="41">
        <v>1970</v>
      </c>
      <c r="K30" s="23">
        <f t="shared" si="14"/>
        <v>1970</v>
      </c>
      <c r="L30" s="20">
        <f t="shared" si="15"/>
        <v>4018.8</v>
      </c>
      <c r="M30" s="21">
        <v>1043</v>
      </c>
      <c r="N30" s="23">
        <f t="shared" si="5"/>
        <v>1043</v>
      </c>
      <c r="O30" s="20">
        <f t="shared" si="6"/>
        <v>2659.65</v>
      </c>
      <c r="P30" s="21">
        <v>1000</v>
      </c>
      <c r="Q30" s="23">
        <f t="shared" si="7"/>
        <v>1000</v>
      </c>
      <c r="R30" s="20">
        <f t="shared" si="16"/>
        <v>4875</v>
      </c>
      <c r="S30" s="19">
        <v>1500</v>
      </c>
      <c r="T30" s="23">
        <f t="shared" si="17"/>
        <v>1200</v>
      </c>
      <c r="U30" s="20">
        <f t="shared" si="8"/>
        <v>16800</v>
      </c>
      <c r="V30" s="61">
        <v>100</v>
      </c>
      <c r="W30" s="23">
        <f t="shared" si="9"/>
        <v>100</v>
      </c>
      <c r="X30" s="62">
        <f t="shared" si="10"/>
        <v>1200</v>
      </c>
      <c r="Y30" s="19">
        <v>51415</v>
      </c>
      <c r="Z30" s="57">
        <f t="shared" si="11"/>
        <v>51415</v>
      </c>
      <c r="AA30" s="60">
        <f t="shared" si="18"/>
        <v>3336.8335</v>
      </c>
      <c r="AB30" s="19">
        <v>15150</v>
      </c>
      <c r="AC30" s="57">
        <f t="shared" si="19"/>
        <v>15150</v>
      </c>
      <c r="AD30" s="20">
        <f t="shared" si="20"/>
        <v>4545</v>
      </c>
      <c r="AE30" s="67">
        <v>549</v>
      </c>
      <c r="AF30" s="23">
        <f t="shared" si="22"/>
        <v>329.4</v>
      </c>
      <c r="AG30" s="20">
        <f t="shared" si="23"/>
        <v>4736.772</v>
      </c>
      <c r="AH30" s="61"/>
      <c r="AI30" s="23"/>
      <c r="AJ30" s="20"/>
      <c r="AK30" s="43">
        <v>1932</v>
      </c>
      <c r="AL30" s="78">
        <f t="shared" si="12"/>
        <v>966</v>
      </c>
      <c r="AM30" s="79">
        <f t="shared" si="13"/>
        <v>11592</v>
      </c>
      <c r="AN30" s="43">
        <v>100</v>
      </c>
      <c r="AO30" s="78">
        <v>100</v>
      </c>
      <c r="AP30" s="79">
        <f t="shared" si="21"/>
        <v>1150</v>
      </c>
    </row>
    <row r="31" ht="25.5" customHeight="1" spans="1:42">
      <c r="A31" s="28" t="s">
        <v>55</v>
      </c>
      <c r="B31" s="19">
        <f t="shared" si="0"/>
        <v>75016.5443</v>
      </c>
      <c r="C31" s="20">
        <f t="shared" si="1"/>
        <v>10292</v>
      </c>
      <c r="D31" s="21">
        <v>3160</v>
      </c>
      <c r="E31" s="23">
        <f t="shared" si="24"/>
        <v>3160</v>
      </c>
      <c r="F31" s="20">
        <f t="shared" si="2"/>
        <v>14220</v>
      </c>
      <c r="G31" s="21">
        <v>1400</v>
      </c>
      <c r="H31" s="23">
        <f t="shared" si="3"/>
        <v>1400</v>
      </c>
      <c r="I31" s="20">
        <f t="shared" si="4"/>
        <v>6300</v>
      </c>
      <c r="J31" s="41">
        <v>2063</v>
      </c>
      <c r="K31" s="23">
        <f t="shared" si="14"/>
        <v>2063</v>
      </c>
      <c r="L31" s="20">
        <f t="shared" si="15"/>
        <v>4208.52</v>
      </c>
      <c r="M31" s="21">
        <v>2513</v>
      </c>
      <c r="N31" s="23">
        <f t="shared" si="5"/>
        <v>2513</v>
      </c>
      <c r="O31" s="20">
        <f t="shared" si="6"/>
        <v>6408.15</v>
      </c>
      <c r="P31" s="21">
        <v>1156</v>
      </c>
      <c r="Q31" s="23">
        <f t="shared" si="7"/>
        <v>1156</v>
      </c>
      <c r="R31" s="20">
        <f t="shared" si="16"/>
        <v>5635.5</v>
      </c>
      <c r="S31" s="19">
        <v>2820</v>
      </c>
      <c r="T31" s="23">
        <f t="shared" si="17"/>
        <v>2256</v>
      </c>
      <c r="U31" s="20">
        <f t="shared" si="8"/>
        <v>31584</v>
      </c>
      <c r="V31" s="61">
        <v>80</v>
      </c>
      <c r="W31" s="23">
        <f t="shared" si="9"/>
        <v>80</v>
      </c>
      <c r="X31" s="62">
        <f t="shared" si="10"/>
        <v>960</v>
      </c>
      <c r="Y31" s="19">
        <v>11807</v>
      </c>
      <c r="Z31" s="57">
        <f t="shared" si="11"/>
        <v>11807</v>
      </c>
      <c r="AA31" s="60">
        <f t="shared" si="18"/>
        <v>766.2743</v>
      </c>
      <c r="AB31" s="19">
        <v>13447</v>
      </c>
      <c r="AC31" s="57">
        <f t="shared" si="19"/>
        <v>13447</v>
      </c>
      <c r="AD31" s="20">
        <f t="shared" si="20"/>
        <v>4034.1</v>
      </c>
      <c r="AE31" s="66">
        <v>0</v>
      </c>
      <c r="AF31" s="23">
        <f t="shared" si="22"/>
        <v>0</v>
      </c>
      <c r="AG31" s="20">
        <f t="shared" si="23"/>
        <v>0</v>
      </c>
      <c r="AH31" s="61"/>
      <c r="AI31" s="23"/>
      <c r="AJ31" s="20"/>
      <c r="AK31" s="43">
        <v>150</v>
      </c>
      <c r="AL31" s="78">
        <f t="shared" si="12"/>
        <v>75</v>
      </c>
      <c r="AM31" s="79">
        <f t="shared" si="13"/>
        <v>900</v>
      </c>
      <c r="AN31" s="43"/>
      <c r="AO31" s="78"/>
      <c r="AP31" s="79"/>
    </row>
    <row r="32" ht="25.5" customHeight="1" spans="1:42">
      <c r="A32" s="28" t="s">
        <v>56</v>
      </c>
      <c r="B32" s="19">
        <f t="shared" si="0"/>
        <v>106135.5734</v>
      </c>
      <c r="C32" s="20">
        <f t="shared" si="1"/>
        <v>12052</v>
      </c>
      <c r="D32" s="27">
        <v>4072</v>
      </c>
      <c r="E32" s="23">
        <f t="shared" si="24"/>
        <v>4072</v>
      </c>
      <c r="F32" s="20">
        <f t="shared" si="2"/>
        <v>18324</v>
      </c>
      <c r="G32" s="21">
        <v>1860</v>
      </c>
      <c r="H32" s="23">
        <f t="shared" si="3"/>
        <v>1860</v>
      </c>
      <c r="I32" s="20">
        <f t="shared" si="4"/>
        <v>8370</v>
      </c>
      <c r="J32" s="41">
        <v>2495</v>
      </c>
      <c r="K32" s="23">
        <f t="shared" si="14"/>
        <v>2495</v>
      </c>
      <c r="L32" s="20">
        <f t="shared" si="15"/>
        <v>5089.8</v>
      </c>
      <c r="M32" s="21">
        <v>3134</v>
      </c>
      <c r="N32" s="23">
        <f t="shared" si="5"/>
        <v>3134</v>
      </c>
      <c r="O32" s="20">
        <f t="shared" si="6"/>
        <v>7991.7</v>
      </c>
      <c r="P32" s="21">
        <v>491</v>
      </c>
      <c r="Q32" s="23">
        <f t="shared" si="7"/>
        <v>491</v>
      </c>
      <c r="R32" s="20">
        <f t="shared" si="16"/>
        <v>2393.625</v>
      </c>
      <c r="S32" s="19">
        <v>4600</v>
      </c>
      <c r="T32" s="23">
        <f t="shared" si="17"/>
        <v>3680</v>
      </c>
      <c r="U32" s="20">
        <f t="shared" si="8"/>
        <v>51520</v>
      </c>
      <c r="V32" s="61">
        <v>300</v>
      </c>
      <c r="W32" s="23">
        <f t="shared" si="9"/>
        <v>300</v>
      </c>
      <c r="X32" s="62">
        <f t="shared" si="10"/>
        <v>3600</v>
      </c>
      <c r="Y32" s="19">
        <v>4916</v>
      </c>
      <c r="Z32" s="57">
        <f t="shared" si="11"/>
        <v>4916</v>
      </c>
      <c r="AA32" s="60">
        <f t="shared" si="18"/>
        <v>319.0484</v>
      </c>
      <c r="AB32" s="19">
        <v>25428</v>
      </c>
      <c r="AC32" s="57">
        <f t="shared" si="19"/>
        <v>25428</v>
      </c>
      <c r="AD32" s="20">
        <f t="shared" si="20"/>
        <v>7628.4</v>
      </c>
      <c r="AE32" s="66">
        <v>0</v>
      </c>
      <c r="AF32" s="23">
        <f t="shared" si="22"/>
        <v>0</v>
      </c>
      <c r="AG32" s="20">
        <f t="shared" si="23"/>
        <v>0</v>
      </c>
      <c r="AH32" s="61"/>
      <c r="AI32" s="23"/>
      <c r="AJ32" s="20"/>
      <c r="AK32" s="43">
        <v>100</v>
      </c>
      <c r="AL32" s="78">
        <f t="shared" si="12"/>
        <v>50</v>
      </c>
      <c r="AM32" s="79">
        <f t="shared" si="13"/>
        <v>600</v>
      </c>
      <c r="AN32" s="43">
        <v>26</v>
      </c>
      <c r="AO32" s="78">
        <v>26</v>
      </c>
      <c r="AP32" s="79">
        <f t="shared" si="21"/>
        <v>299</v>
      </c>
    </row>
    <row r="33" ht="25.5" customHeight="1" spans="1:42">
      <c r="A33" s="28" t="s">
        <v>57</v>
      </c>
      <c r="B33" s="19">
        <f t="shared" si="0"/>
        <v>145591.1487</v>
      </c>
      <c r="C33" s="20">
        <f t="shared" si="1"/>
        <v>14027</v>
      </c>
      <c r="D33" s="27">
        <v>4503</v>
      </c>
      <c r="E33" s="23">
        <f t="shared" si="24"/>
        <v>4503</v>
      </c>
      <c r="F33" s="20">
        <f t="shared" si="2"/>
        <v>20263.5</v>
      </c>
      <c r="G33" s="21">
        <v>1540</v>
      </c>
      <c r="H33" s="23">
        <f t="shared" si="3"/>
        <v>1540</v>
      </c>
      <c r="I33" s="20">
        <f t="shared" si="4"/>
        <v>6930</v>
      </c>
      <c r="J33" s="41">
        <v>2462</v>
      </c>
      <c r="K33" s="23">
        <f t="shared" si="14"/>
        <v>2462</v>
      </c>
      <c r="L33" s="20">
        <f t="shared" si="15"/>
        <v>5022.48</v>
      </c>
      <c r="M33" s="21">
        <v>4522</v>
      </c>
      <c r="N33" s="23">
        <f t="shared" si="5"/>
        <v>4522</v>
      </c>
      <c r="O33" s="20">
        <f t="shared" si="6"/>
        <v>11531.1</v>
      </c>
      <c r="P33" s="21">
        <v>1000</v>
      </c>
      <c r="Q33" s="23">
        <f t="shared" si="7"/>
        <v>1000</v>
      </c>
      <c r="R33" s="20">
        <f t="shared" si="16"/>
        <v>4875</v>
      </c>
      <c r="S33" s="19">
        <v>7400</v>
      </c>
      <c r="T33" s="23">
        <f t="shared" si="17"/>
        <v>5920</v>
      </c>
      <c r="U33" s="20">
        <f t="shared" si="8"/>
        <v>82880</v>
      </c>
      <c r="V33" s="61">
        <v>600</v>
      </c>
      <c r="W33" s="23">
        <f t="shared" si="9"/>
        <v>600</v>
      </c>
      <c r="X33" s="62">
        <f t="shared" si="10"/>
        <v>7200</v>
      </c>
      <c r="Y33" s="19">
        <v>3183</v>
      </c>
      <c r="Z33" s="57">
        <f t="shared" si="11"/>
        <v>3183</v>
      </c>
      <c r="AA33" s="60">
        <f t="shared" si="18"/>
        <v>206.5767</v>
      </c>
      <c r="AB33" s="19">
        <v>14339</v>
      </c>
      <c r="AC33" s="57">
        <f t="shared" si="19"/>
        <v>14339</v>
      </c>
      <c r="AD33" s="20">
        <f t="shared" si="20"/>
        <v>4301.7</v>
      </c>
      <c r="AE33" s="67">
        <v>14</v>
      </c>
      <c r="AF33" s="23">
        <f t="shared" si="22"/>
        <v>8.4</v>
      </c>
      <c r="AG33" s="20">
        <f t="shared" si="23"/>
        <v>120.792</v>
      </c>
      <c r="AH33" s="61"/>
      <c r="AI33" s="23"/>
      <c r="AJ33" s="20"/>
      <c r="AK33" s="43">
        <v>300</v>
      </c>
      <c r="AL33" s="78">
        <f t="shared" si="12"/>
        <v>150</v>
      </c>
      <c r="AM33" s="79">
        <f t="shared" si="13"/>
        <v>1800</v>
      </c>
      <c r="AN33" s="43">
        <v>40</v>
      </c>
      <c r="AO33" s="78">
        <v>40</v>
      </c>
      <c r="AP33" s="79">
        <f t="shared" si="21"/>
        <v>460</v>
      </c>
    </row>
    <row r="34" ht="25.5" customHeight="1" spans="1:42">
      <c r="A34" s="28" t="s">
        <v>58</v>
      </c>
      <c r="B34" s="19">
        <f t="shared" si="0"/>
        <v>84844.8401</v>
      </c>
      <c r="C34" s="20">
        <f t="shared" si="1"/>
        <v>13058</v>
      </c>
      <c r="D34" s="27">
        <v>530</v>
      </c>
      <c r="E34" s="23">
        <f t="shared" si="24"/>
        <v>530</v>
      </c>
      <c r="F34" s="20">
        <f t="shared" si="2"/>
        <v>2385</v>
      </c>
      <c r="G34" s="21">
        <v>5600</v>
      </c>
      <c r="H34" s="23">
        <f t="shared" si="3"/>
        <v>5600</v>
      </c>
      <c r="I34" s="20">
        <f t="shared" si="4"/>
        <v>25200</v>
      </c>
      <c r="J34" s="41">
        <v>2428</v>
      </c>
      <c r="K34" s="23">
        <f t="shared" si="14"/>
        <v>2428</v>
      </c>
      <c r="L34" s="20">
        <f t="shared" si="15"/>
        <v>4953.12</v>
      </c>
      <c r="M34" s="21">
        <v>1500</v>
      </c>
      <c r="N34" s="23">
        <f t="shared" si="5"/>
        <v>1500</v>
      </c>
      <c r="O34" s="20">
        <f t="shared" si="6"/>
        <v>3825</v>
      </c>
      <c r="P34" s="21">
        <v>3000</v>
      </c>
      <c r="Q34" s="23">
        <f t="shared" si="7"/>
        <v>3000</v>
      </c>
      <c r="R34" s="20">
        <f t="shared" si="16"/>
        <v>14625</v>
      </c>
      <c r="S34" s="19">
        <v>90</v>
      </c>
      <c r="T34" s="23">
        <f t="shared" si="17"/>
        <v>72</v>
      </c>
      <c r="U34" s="20">
        <f t="shared" si="8"/>
        <v>1008</v>
      </c>
      <c r="V34" s="61">
        <v>60</v>
      </c>
      <c r="W34" s="23">
        <f t="shared" si="9"/>
        <v>60</v>
      </c>
      <c r="X34" s="62">
        <f t="shared" si="10"/>
        <v>720</v>
      </c>
      <c r="Y34" s="19">
        <v>38009</v>
      </c>
      <c r="Z34" s="57">
        <f t="shared" si="11"/>
        <v>38009</v>
      </c>
      <c r="AA34" s="60">
        <f t="shared" si="18"/>
        <v>2466.7841</v>
      </c>
      <c r="AB34" s="19">
        <v>47743</v>
      </c>
      <c r="AC34" s="57">
        <f t="shared" si="19"/>
        <v>47743</v>
      </c>
      <c r="AD34" s="20">
        <f t="shared" si="20"/>
        <v>14322.9</v>
      </c>
      <c r="AE34" s="66">
        <v>387</v>
      </c>
      <c r="AF34" s="23">
        <f t="shared" si="22"/>
        <v>232.2</v>
      </c>
      <c r="AG34" s="20">
        <f t="shared" si="23"/>
        <v>3339.036</v>
      </c>
      <c r="AH34" s="61"/>
      <c r="AI34" s="23"/>
      <c r="AJ34" s="20"/>
      <c r="AK34" s="43">
        <v>2000</v>
      </c>
      <c r="AL34" s="78">
        <f t="shared" si="12"/>
        <v>1000</v>
      </c>
      <c r="AM34" s="79">
        <f t="shared" si="13"/>
        <v>12000</v>
      </c>
      <c r="AN34" s="43"/>
      <c r="AO34" s="78"/>
      <c r="AP34" s="79"/>
    </row>
    <row r="35" ht="25.5" customHeight="1" spans="1:42">
      <c r="A35" s="28" t="s">
        <v>59</v>
      </c>
      <c r="B35" s="19">
        <f t="shared" si="0"/>
        <v>94342.8606</v>
      </c>
      <c r="C35" s="20">
        <f t="shared" si="1"/>
        <v>13753</v>
      </c>
      <c r="D35" s="27">
        <v>490</v>
      </c>
      <c r="E35" s="23">
        <f t="shared" si="24"/>
        <v>490</v>
      </c>
      <c r="F35" s="20">
        <f t="shared" si="2"/>
        <v>2205</v>
      </c>
      <c r="G35" s="21">
        <v>4940</v>
      </c>
      <c r="H35" s="23">
        <f t="shared" si="3"/>
        <v>4940</v>
      </c>
      <c r="I35" s="20">
        <f t="shared" si="4"/>
        <v>22230</v>
      </c>
      <c r="J35" s="41">
        <v>2343</v>
      </c>
      <c r="K35" s="23">
        <f t="shared" si="14"/>
        <v>2343</v>
      </c>
      <c r="L35" s="20">
        <f t="shared" si="15"/>
        <v>4779.72</v>
      </c>
      <c r="M35" s="21">
        <v>1750</v>
      </c>
      <c r="N35" s="23">
        <f t="shared" si="5"/>
        <v>1750</v>
      </c>
      <c r="O35" s="20">
        <f t="shared" si="6"/>
        <v>4462.5</v>
      </c>
      <c r="P35" s="21">
        <v>4230</v>
      </c>
      <c r="Q35" s="23">
        <f t="shared" si="7"/>
        <v>4230</v>
      </c>
      <c r="R35" s="20">
        <f t="shared" si="16"/>
        <v>20621.25</v>
      </c>
      <c r="S35" s="19">
        <v>970</v>
      </c>
      <c r="T35" s="23">
        <f t="shared" si="17"/>
        <v>776</v>
      </c>
      <c r="U35" s="20">
        <f t="shared" si="8"/>
        <v>10864</v>
      </c>
      <c r="V35" s="61">
        <v>30</v>
      </c>
      <c r="W35" s="23">
        <f t="shared" si="9"/>
        <v>30</v>
      </c>
      <c r="X35" s="62">
        <f t="shared" si="10"/>
        <v>360</v>
      </c>
      <c r="Y35" s="19">
        <v>33594</v>
      </c>
      <c r="Z35" s="57">
        <f t="shared" si="11"/>
        <v>33594</v>
      </c>
      <c r="AA35" s="60">
        <f t="shared" si="18"/>
        <v>2180.2506</v>
      </c>
      <c r="AB35" s="19">
        <v>15131</v>
      </c>
      <c r="AC35" s="57">
        <f t="shared" si="19"/>
        <v>15131</v>
      </c>
      <c r="AD35" s="20">
        <f t="shared" si="20"/>
        <v>4539.3</v>
      </c>
      <c r="AE35" s="66">
        <v>1530</v>
      </c>
      <c r="AF35" s="23">
        <f t="shared" si="22"/>
        <v>918</v>
      </c>
      <c r="AG35" s="20">
        <f t="shared" si="23"/>
        <v>13200.84</v>
      </c>
      <c r="AH35" s="61"/>
      <c r="AI35" s="23"/>
      <c r="AJ35" s="20"/>
      <c r="AK35" s="43">
        <v>1100</v>
      </c>
      <c r="AL35" s="78">
        <f t="shared" si="12"/>
        <v>550</v>
      </c>
      <c r="AM35" s="79">
        <f t="shared" si="13"/>
        <v>6600</v>
      </c>
      <c r="AN35" s="43">
        <v>200</v>
      </c>
      <c r="AO35" s="78">
        <v>200</v>
      </c>
      <c r="AP35" s="79">
        <f t="shared" si="21"/>
        <v>2300</v>
      </c>
    </row>
    <row r="36" ht="25.5" customHeight="1" spans="1:42">
      <c r="A36" s="28" t="s">
        <v>60</v>
      </c>
      <c r="B36" s="19">
        <f t="shared" si="0"/>
        <v>107689.6985</v>
      </c>
      <c r="C36" s="20">
        <f t="shared" si="1"/>
        <v>14306</v>
      </c>
      <c r="D36" s="27">
        <v>2100</v>
      </c>
      <c r="E36" s="23">
        <f t="shared" si="24"/>
        <v>2100</v>
      </c>
      <c r="F36" s="20">
        <f t="shared" si="2"/>
        <v>9450</v>
      </c>
      <c r="G36" s="21">
        <v>2900</v>
      </c>
      <c r="H36" s="23">
        <f t="shared" si="3"/>
        <v>2900</v>
      </c>
      <c r="I36" s="20">
        <f t="shared" si="4"/>
        <v>13050</v>
      </c>
      <c r="J36" s="41">
        <v>2976</v>
      </c>
      <c r="K36" s="23">
        <f t="shared" si="14"/>
        <v>2976</v>
      </c>
      <c r="L36" s="20">
        <f t="shared" si="15"/>
        <v>6071.04</v>
      </c>
      <c r="M36" s="21">
        <v>2975</v>
      </c>
      <c r="N36" s="23">
        <f t="shared" si="5"/>
        <v>2975</v>
      </c>
      <c r="O36" s="20">
        <f t="shared" si="6"/>
        <v>7586.25</v>
      </c>
      <c r="P36" s="21">
        <v>3355</v>
      </c>
      <c r="Q36" s="23">
        <f t="shared" si="7"/>
        <v>3355</v>
      </c>
      <c r="R36" s="20">
        <f t="shared" si="16"/>
        <v>16355.625</v>
      </c>
      <c r="S36" s="19">
        <v>2150</v>
      </c>
      <c r="T36" s="23">
        <f t="shared" si="17"/>
        <v>1720</v>
      </c>
      <c r="U36" s="20">
        <f t="shared" si="8"/>
        <v>24080</v>
      </c>
      <c r="V36" s="61">
        <v>50</v>
      </c>
      <c r="W36" s="23">
        <f t="shared" si="9"/>
        <v>50</v>
      </c>
      <c r="X36" s="62">
        <f t="shared" si="10"/>
        <v>600</v>
      </c>
      <c r="Y36" s="19">
        <v>52875</v>
      </c>
      <c r="Z36" s="57">
        <f t="shared" si="11"/>
        <v>52875</v>
      </c>
      <c r="AA36" s="60">
        <f t="shared" si="18"/>
        <v>3431.5875</v>
      </c>
      <c r="AB36" s="19">
        <v>33510.6</v>
      </c>
      <c r="AC36" s="57">
        <f t="shared" si="19"/>
        <v>33510.6</v>
      </c>
      <c r="AD36" s="20">
        <f t="shared" si="20"/>
        <v>10053.18</v>
      </c>
      <c r="AE36" s="66">
        <v>1172</v>
      </c>
      <c r="AF36" s="23">
        <f t="shared" si="22"/>
        <v>703.2</v>
      </c>
      <c r="AG36" s="20">
        <f t="shared" si="23"/>
        <v>10112.016</v>
      </c>
      <c r="AH36" s="19">
        <v>350</v>
      </c>
      <c r="AI36" s="23">
        <v>350</v>
      </c>
      <c r="AJ36" s="20">
        <f>AI36*6</f>
        <v>2100</v>
      </c>
      <c r="AK36" s="43">
        <v>800</v>
      </c>
      <c r="AL36" s="78">
        <f t="shared" si="12"/>
        <v>400</v>
      </c>
      <c r="AM36" s="79">
        <f t="shared" si="13"/>
        <v>4800</v>
      </c>
      <c r="AN36" s="43"/>
      <c r="AO36" s="78"/>
      <c r="AP36" s="79"/>
    </row>
    <row r="37" ht="25.5" customHeight="1" spans="1:42">
      <c r="A37" s="28" t="s">
        <v>61</v>
      </c>
      <c r="B37" s="19">
        <f t="shared" si="0"/>
        <v>131483.5507</v>
      </c>
      <c r="C37" s="20">
        <f t="shared" si="1"/>
        <v>17298</v>
      </c>
      <c r="D37" s="27">
        <v>1403</v>
      </c>
      <c r="E37" s="23">
        <f t="shared" si="24"/>
        <v>1403</v>
      </c>
      <c r="F37" s="20">
        <f t="shared" si="2"/>
        <v>6313.5</v>
      </c>
      <c r="G37" s="21">
        <v>9000</v>
      </c>
      <c r="H37" s="23">
        <f t="shared" si="3"/>
        <v>9000</v>
      </c>
      <c r="I37" s="20">
        <f t="shared" si="4"/>
        <v>40500</v>
      </c>
      <c r="J37" s="41">
        <v>2430</v>
      </c>
      <c r="K37" s="23">
        <f t="shared" si="14"/>
        <v>2430</v>
      </c>
      <c r="L37" s="20">
        <f t="shared" si="15"/>
        <v>4957.2</v>
      </c>
      <c r="M37" s="21">
        <v>470</v>
      </c>
      <c r="N37" s="23">
        <f t="shared" si="5"/>
        <v>470</v>
      </c>
      <c r="O37" s="20">
        <f t="shared" si="6"/>
        <v>1198.5</v>
      </c>
      <c r="P37" s="21">
        <v>3995</v>
      </c>
      <c r="Q37" s="23">
        <f t="shared" si="7"/>
        <v>3995</v>
      </c>
      <c r="R37" s="20">
        <f t="shared" si="16"/>
        <v>19475.625</v>
      </c>
      <c r="S37" s="19">
        <v>2740</v>
      </c>
      <c r="T37" s="23">
        <f t="shared" si="17"/>
        <v>2192</v>
      </c>
      <c r="U37" s="20">
        <f t="shared" si="8"/>
        <v>30688</v>
      </c>
      <c r="V37" s="61">
        <v>260</v>
      </c>
      <c r="W37" s="23">
        <f t="shared" si="9"/>
        <v>260</v>
      </c>
      <c r="X37" s="62">
        <f t="shared" si="10"/>
        <v>3120</v>
      </c>
      <c r="Y37" s="19">
        <v>23913</v>
      </c>
      <c r="Z37" s="57">
        <f t="shared" si="11"/>
        <v>23913</v>
      </c>
      <c r="AA37" s="60">
        <f t="shared" si="18"/>
        <v>1551.9537</v>
      </c>
      <c r="AB37" s="19">
        <v>24223</v>
      </c>
      <c r="AC37" s="57">
        <f t="shared" si="19"/>
        <v>24223</v>
      </c>
      <c r="AD37" s="20">
        <f t="shared" si="20"/>
        <v>7266.9</v>
      </c>
      <c r="AE37" s="66">
        <v>1624</v>
      </c>
      <c r="AF37" s="23">
        <f t="shared" si="22"/>
        <v>974.4</v>
      </c>
      <c r="AG37" s="20">
        <f t="shared" si="23"/>
        <v>14011.872</v>
      </c>
      <c r="AH37" s="61"/>
      <c r="AI37" s="23"/>
      <c r="AJ37" s="20"/>
      <c r="AK37" s="43">
        <v>400</v>
      </c>
      <c r="AL37" s="78">
        <f t="shared" si="12"/>
        <v>200</v>
      </c>
      <c r="AM37" s="79">
        <f t="shared" si="13"/>
        <v>2400</v>
      </c>
      <c r="AN37" s="43"/>
      <c r="AO37" s="78"/>
      <c r="AP37" s="79"/>
    </row>
    <row r="38" ht="25.5" customHeight="1" spans="1:42">
      <c r="A38" s="28" t="s">
        <v>62</v>
      </c>
      <c r="B38" s="19">
        <f t="shared" si="0"/>
        <v>94232.7981</v>
      </c>
      <c r="C38" s="20">
        <f t="shared" si="1"/>
        <v>14308</v>
      </c>
      <c r="D38" s="27">
        <v>1810</v>
      </c>
      <c r="E38" s="23">
        <f t="shared" si="24"/>
        <v>1810</v>
      </c>
      <c r="F38" s="20">
        <f t="shared" si="2"/>
        <v>8145</v>
      </c>
      <c r="G38" s="21">
        <v>4851</v>
      </c>
      <c r="H38" s="23">
        <f t="shared" si="3"/>
        <v>4851</v>
      </c>
      <c r="I38" s="20">
        <f t="shared" si="4"/>
        <v>21829.5</v>
      </c>
      <c r="J38" s="41">
        <v>2300</v>
      </c>
      <c r="K38" s="23">
        <f t="shared" si="14"/>
        <v>2300</v>
      </c>
      <c r="L38" s="20">
        <f t="shared" si="15"/>
        <v>4692</v>
      </c>
      <c r="M38" s="44">
        <v>1040</v>
      </c>
      <c r="N38" s="23">
        <f t="shared" si="5"/>
        <v>1040</v>
      </c>
      <c r="O38" s="20">
        <f t="shared" si="6"/>
        <v>2652</v>
      </c>
      <c r="P38" s="21">
        <v>4307</v>
      </c>
      <c r="Q38" s="23">
        <f t="shared" si="7"/>
        <v>4307</v>
      </c>
      <c r="R38" s="20">
        <f t="shared" si="16"/>
        <v>20996.625</v>
      </c>
      <c r="S38" s="19">
        <v>1250</v>
      </c>
      <c r="T38" s="23">
        <f t="shared" si="17"/>
        <v>1000</v>
      </c>
      <c r="U38" s="20">
        <f t="shared" si="8"/>
        <v>14000</v>
      </c>
      <c r="V38" s="61">
        <v>50</v>
      </c>
      <c r="W38" s="23">
        <f t="shared" si="9"/>
        <v>50</v>
      </c>
      <c r="X38" s="62">
        <f t="shared" si="10"/>
        <v>600</v>
      </c>
      <c r="Y38" s="19">
        <v>41059</v>
      </c>
      <c r="Z38" s="57">
        <f t="shared" si="11"/>
        <v>41059</v>
      </c>
      <c r="AA38" s="60">
        <f t="shared" si="18"/>
        <v>2664.7291</v>
      </c>
      <c r="AB38" s="19">
        <v>51239</v>
      </c>
      <c r="AC38" s="57">
        <f t="shared" si="19"/>
        <v>51239</v>
      </c>
      <c r="AD38" s="20">
        <f t="shared" si="20"/>
        <v>15371.7</v>
      </c>
      <c r="AE38" s="66">
        <v>123</v>
      </c>
      <c r="AF38" s="23">
        <f t="shared" si="22"/>
        <v>73.8</v>
      </c>
      <c r="AG38" s="20">
        <f t="shared" si="23"/>
        <v>1061.244</v>
      </c>
      <c r="AH38" s="19">
        <v>270</v>
      </c>
      <c r="AI38" s="23">
        <v>270</v>
      </c>
      <c r="AJ38" s="20">
        <f>AI38*6</f>
        <v>1620</v>
      </c>
      <c r="AK38" s="43">
        <v>100</v>
      </c>
      <c r="AL38" s="78">
        <f t="shared" si="12"/>
        <v>50</v>
      </c>
      <c r="AM38" s="79">
        <f t="shared" si="13"/>
        <v>600</v>
      </c>
      <c r="AN38" s="43"/>
      <c r="AO38" s="78"/>
      <c r="AP38" s="79"/>
    </row>
    <row r="39" ht="25.5" customHeight="1" spans="1:42">
      <c r="A39" s="28" t="s">
        <v>63</v>
      </c>
      <c r="B39" s="19">
        <f t="shared" si="0"/>
        <v>56719.4899</v>
      </c>
      <c r="C39" s="20">
        <f t="shared" si="1"/>
        <v>7888</v>
      </c>
      <c r="D39" s="29">
        <v>1800</v>
      </c>
      <c r="E39" s="23">
        <f t="shared" si="24"/>
        <v>1800</v>
      </c>
      <c r="F39" s="20">
        <f t="shared" si="2"/>
        <v>8100</v>
      </c>
      <c r="G39" s="30">
        <v>1628</v>
      </c>
      <c r="H39" s="23">
        <f t="shared" si="3"/>
        <v>1628</v>
      </c>
      <c r="I39" s="20">
        <f t="shared" si="4"/>
        <v>7326</v>
      </c>
      <c r="J39" s="41">
        <v>660</v>
      </c>
      <c r="K39" s="23">
        <f t="shared" si="14"/>
        <v>660</v>
      </c>
      <c r="L39" s="20">
        <f t="shared" si="15"/>
        <v>1346.4</v>
      </c>
      <c r="M39" s="30">
        <v>1800</v>
      </c>
      <c r="N39" s="23">
        <f t="shared" si="5"/>
        <v>1800</v>
      </c>
      <c r="O39" s="20">
        <f t="shared" si="6"/>
        <v>4590</v>
      </c>
      <c r="P39" s="21">
        <v>2000</v>
      </c>
      <c r="Q39" s="23">
        <f t="shared" si="7"/>
        <v>2000</v>
      </c>
      <c r="R39" s="20">
        <f t="shared" si="16"/>
        <v>9750</v>
      </c>
      <c r="S39" s="19">
        <v>1400</v>
      </c>
      <c r="T39" s="23">
        <f t="shared" si="17"/>
        <v>1120</v>
      </c>
      <c r="U39" s="20">
        <f t="shared" si="8"/>
        <v>15680</v>
      </c>
      <c r="V39" s="61">
        <v>100</v>
      </c>
      <c r="W39" s="23">
        <f t="shared" si="9"/>
        <v>100</v>
      </c>
      <c r="X39" s="62">
        <f t="shared" si="10"/>
        <v>1200</v>
      </c>
      <c r="Y39" s="19">
        <v>2251</v>
      </c>
      <c r="Z39" s="57">
        <f t="shared" si="11"/>
        <v>2251</v>
      </c>
      <c r="AA39" s="60">
        <f t="shared" si="18"/>
        <v>146.0899</v>
      </c>
      <c r="AB39" s="19">
        <v>16770</v>
      </c>
      <c r="AC39" s="57">
        <f t="shared" si="19"/>
        <v>16770</v>
      </c>
      <c r="AD39" s="20">
        <f t="shared" si="20"/>
        <v>5031</v>
      </c>
      <c r="AE39" s="66"/>
      <c r="AF39" s="23"/>
      <c r="AG39" s="20"/>
      <c r="AH39" s="61"/>
      <c r="AI39" s="76"/>
      <c r="AJ39" s="77"/>
      <c r="AK39" s="43">
        <v>400</v>
      </c>
      <c r="AL39" s="78">
        <f t="shared" si="12"/>
        <v>200</v>
      </c>
      <c r="AM39" s="79">
        <f t="shared" si="13"/>
        <v>2400</v>
      </c>
      <c r="AN39" s="43">
        <v>100</v>
      </c>
      <c r="AO39" s="78">
        <v>100</v>
      </c>
      <c r="AP39" s="79">
        <f t="shared" si="21"/>
        <v>1150</v>
      </c>
    </row>
    <row r="40" ht="25.5" customHeight="1" spans="1:42">
      <c r="A40" s="28" t="s">
        <v>64</v>
      </c>
      <c r="B40" s="19">
        <f>SUM(B41:B44)</f>
        <v>26478.1372</v>
      </c>
      <c r="C40" s="20"/>
      <c r="D40" s="19"/>
      <c r="E40" s="23"/>
      <c r="F40" s="20"/>
      <c r="G40" s="19"/>
      <c r="H40" s="23"/>
      <c r="I40" s="20"/>
      <c r="J40" s="19"/>
      <c r="K40" s="23"/>
      <c r="L40" s="20"/>
      <c r="M40" s="19"/>
      <c r="N40" s="23"/>
      <c r="O40" s="20"/>
      <c r="P40" s="19"/>
      <c r="Q40" s="23"/>
      <c r="R40" s="20"/>
      <c r="S40" s="19"/>
      <c r="T40" s="23"/>
      <c r="U40" s="20"/>
      <c r="V40" s="19"/>
      <c r="W40" s="23"/>
      <c r="X40" s="62"/>
      <c r="Y40" s="19">
        <f t="shared" ref="Y40:AD40" si="25">SUM(Y41:Y44)</f>
        <v>142828</v>
      </c>
      <c r="Z40" s="23">
        <f t="shared" si="25"/>
        <v>142828</v>
      </c>
      <c r="AA40" s="62">
        <f t="shared" si="25"/>
        <v>9269.5372</v>
      </c>
      <c r="AB40" s="19">
        <f t="shared" si="25"/>
        <v>57362</v>
      </c>
      <c r="AC40" s="23">
        <f t="shared" si="25"/>
        <v>57362</v>
      </c>
      <c r="AD40" s="20">
        <f t="shared" si="25"/>
        <v>17208.6</v>
      </c>
      <c r="AE40" s="66"/>
      <c r="AF40" s="23"/>
      <c r="AG40" s="20"/>
      <c r="AH40" s="61"/>
      <c r="AI40" s="76"/>
      <c r="AJ40" s="77"/>
      <c r="AK40" s="43"/>
      <c r="AL40" s="78"/>
      <c r="AM40" s="79"/>
      <c r="AN40" s="43"/>
      <c r="AO40" s="78"/>
      <c r="AP40" s="79"/>
    </row>
    <row r="41" ht="25.5" customHeight="1" spans="1:42">
      <c r="A41" s="31" t="s">
        <v>65</v>
      </c>
      <c r="B41" s="19">
        <f>F41+I41+L41+O41+R41+U41+X41+AA41+AD41+AG41+AJ41+AM41+AP41</f>
        <v>15147.0186</v>
      </c>
      <c r="C41" s="20"/>
      <c r="D41" s="32"/>
      <c r="E41" s="23"/>
      <c r="F41" s="20"/>
      <c r="G41" s="33"/>
      <c r="H41" s="23"/>
      <c r="I41" s="20"/>
      <c r="J41" s="21"/>
      <c r="K41" s="23"/>
      <c r="L41" s="20"/>
      <c r="M41" s="45"/>
      <c r="N41" s="23"/>
      <c r="O41" s="20"/>
      <c r="P41" s="21"/>
      <c r="Q41" s="23"/>
      <c r="R41" s="20"/>
      <c r="S41" s="19"/>
      <c r="T41" s="23"/>
      <c r="U41" s="20"/>
      <c r="V41" s="61"/>
      <c r="W41" s="23"/>
      <c r="X41" s="62"/>
      <c r="Y41" s="19">
        <v>25914</v>
      </c>
      <c r="Z41" s="57">
        <v>25914</v>
      </c>
      <c r="AA41" s="62">
        <f>Z41*0.0649</f>
        <v>1681.8186</v>
      </c>
      <c r="AB41" s="19">
        <v>44884</v>
      </c>
      <c r="AC41" s="57">
        <v>44884</v>
      </c>
      <c r="AD41" s="20">
        <f>AC41*0.3</f>
        <v>13465.2</v>
      </c>
      <c r="AE41" s="66"/>
      <c r="AF41" s="23"/>
      <c r="AG41" s="20"/>
      <c r="AH41" s="61"/>
      <c r="AI41" s="76"/>
      <c r="AJ41" s="77"/>
      <c r="AK41" s="43"/>
      <c r="AL41" s="78"/>
      <c r="AM41" s="79"/>
      <c r="AN41" s="43"/>
      <c r="AO41" s="78"/>
      <c r="AP41" s="79"/>
    </row>
    <row r="42" ht="25.5" customHeight="1" spans="1:42">
      <c r="A42" s="34" t="s">
        <v>66</v>
      </c>
      <c r="B42" s="19">
        <f t="shared" si="0"/>
        <v>6534.6512</v>
      </c>
      <c r="C42" s="20"/>
      <c r="D42" s="32"/>
      <c r="E42" s="23"/>
      <c r="F42" s="20"/>
      <c r="G42" s="33"/>
      <c r="H42" s="23"/>
      <c r="I42" s="20"/>
      <c r="J42" s="21"/>
      <c r="K42" s="23"/>
      <c r="L42" s="20"/>
      <c r="M42" s="45"/>
      <c r="N42" s="23"/>
      <c r="O42" s="20"/>
      <c r="P42" s="21"/>
      <c r="Q42" s="23"/>
      <c r="R42" s="20"/>
      <c r="S42" s="19"/>
      <c r="T42" s="23"/>
      <c r="U42" s="20"/>
      <c r="V42" s="61"/>
      <c r="W42" s="23"/>
      <c r="X42" s="62"/>
      <c r="Y42" s="19">
        <v>100688</v>
      </c>
      <c r="Z42" s="57">
        <v>100688</v>
      </c>
      <c r="AA42" s="62">
        <f t="shared" ref="AA42:AA44" si="26">Z42*0.0649</f>
        <v>6534.6512</v>
      </c>
      <c r="AB42" s="19"/>
      <c r="AC42" s="57"/>
      <c r="AD42" s="20"/>
      <c r="AE42" s="66"/>
      <c r="AF42" s="23"/>
      <c r="AG42" s="20"/>
      <c r="AH42" s="61"/>
      <c r="AI42" s="76"/>
      <c r="AJ42" s="77"/>
      <c r="AK42" s="43"/>
      <c r="AL42" s="78"/>
      <c r="AM42" s="79"/>
      <c r="AN42" s="43"/>
      <c r="AO42" s="78"/>
      <c r="AP42" s="79"/>
    </row>
    <row r="43" ht="25.5" customHeight="1" spans="1:42">
      <c r="A43" s="31" t="s">
        <v>67</v>
      </c>
      <c r="B43" s="19">
        <f t="shared" si="0"/>
        <v>4718.5874</v>
      </c>
      <c r="C43" s="20"/>
      <c r="D43" s="32"/>
      <c r="E43" s="23"/>
      <c r="F43" s="20"/>
      <c r="G43" s="33"/>
      <c r="H43" s="23"/>
      <c r="I43" s="20"/>
      <c r="J43" s="21"/>
      <c r="K43" s="23"/>
      <c r="L43" s="20"/>
      <c r="M43" s="45"/>
      <c r="N43" s="23"/>
      <c r="O43" s="20"/>
      <c r="P43" s="21"/>
      <c r="Q43" s="23"/>
      <c r="R43" s="20"/>
      <c r="S43" s="19"/>
      <c r="T43" s="23"/>
      <c r="U43" s="20"/>
      <c r="V43" s="61"/>
      <c r="W43" s="23"/>
      <c r="X43" s="62"/>
      <c r="Y43" s="19">
        <v>15026</v>
      </c>
      <c r="Z43" s="57">
        <v>15026</v>
      </c>
      <c r="AA43" s="62">
        <f t="shared" si="26"/>
        <v>975.1874</v>
      </c>
      <c r="AB43" s="19">
        <v>12478</v>
      </c>
      <c r="AC43" s="57">
        <v>12478</v>
      </c>
      <c r="AD43" s="20">
        <f t="shared" ref="AD43" si="27">AC43*0.3</f>
        <v>3743.4</v>
      </c>
      <c r="AE43" s="66"/>
      <c r="AF43" s="23"/>
      <c r="AG43" s="20"/>
      <c r="AH43" s="61"/>
      <c r="AI43" s="76"/>
      <c r="AJ43" s="77"/>
      <c r="AK43" s="43"/>
      <c r="AL43" s="78"/>
      <c r="AM43" s="79"/>
      <c r="AN43" s="43"/>
      <c r="AO43" s="78"/>
      <c r="AP43" s="79"/>
    </row>
    <row r="44" ht="25.5" customHeight="1" spans="1:42">
      <c r="A44" s="31" t="s">
        <v>68</v>
      </c>
      <c r="B44" s="19">
        <f t="shared" si="0"/>
        <v>77.88</v>
      </c>
      <c r="C44" s="20"/>
      <c r="D44" s="32"/>
      <c r="E44" s="23"/>
      <c r="F44" s="20"/>
      <c r="G44" s="33"/>
      <c r="H44" s="23"/>
      <c r="I44" s="20"/>
      <c r="J44" s="21"/>
      <c r="K44" s="23"/>
      <c r="L44" s="20"/>
      <c r="M44" s="45"/>
      <c r="N44" s="23"/>
      <c r="O44" s="20"/>
      <c r="P44" s="21"/>
      <c r="Q44" s="23"/>
      <c r="R44" s="20"/>
      <c r="S44" s="19"/>
      <c r="T44" s="23"/>
      <c r="U44" s="20"/>
      <c r="V44" s="61"/>
      <c r="W44" s="23"/>
      <c r="X44" s="62"/>
      <c r="Y44" s="19">
        <v>1200</v>
      </c>
      <c r="Z44" s="57">
        <v>1200</v>
      </c>
      <c r="AA44" s="62">
        <f t="shared" si="26"/>
        <v>77.88</v>
      </c>
      <c r="AB44" s="19"/>
      <c r="AC44" s="23"/>
      <c r="AD44" s="20"/>
      <c r="AE44" s="66"/>
      <c r="AF44" s="23"/>
      <c r="AG44" s="20"/>
      <c r="AH44" s="61"/>
      <c r="AI44" s="76"/>
      <c r="AJ44" s="77"/>
      <c r="AK44" s="43"/>
      <c r="AL44" s="78"/>
      <c r="AM44" s="79"/>
      <c r="AN44" s="43"/>
      <c r="AO44" s="78"/>
      <c r="AP44" s="79"/>
    </row>
    <row r="45" s="2" customFormat="1" ht="25.5" customHeight="1" spans="1:42">
      <c r="A45" s="35" t="s">
        <v>69</v>
      </c>
      <c r="B45" s="36">
        <f t="shared" si="0"/>
        <v>4575164.81</v>
      </c>
      <c r="C45" s="37">
        <f>SUM(C5:C40)</f>
        <v>533564</v>
      </c>
      <c r="D45" s="36">
        <f>SUM(D5:D40)</f>
        <v>111674</v>
      </c>
      <c r="E45" s="38">
        <f t="shared" ref="E45:AS45" si="28">SUM(E5:E40)</f>
        <v>111674</v>
      </c>
      <c r="F45" s="37">
        <f t="shared" si="28"/>
        <v>502533</v>
      </c>
      <c r="G45" s="36">
        <f t="shared" si="28"/>
        <v>154845</v>
      </c>
      <c r="H45" s="38">
        <f t="shared" si="28"/>
        <v>154845</v>
      </c>
      <c r="I45" s="37">
        <f t="shared" si="28"/>
        <v>696802.5</v>
      </c>
      <c r="J45" s="36">
        <f t="shared" si="28"/>
        <v>110370</v>
      </c>
      <c r="K45" s="38">
        <f t="shared" si="28"/>
        <v>110370</v>
      </c>
      <c r="L45" s="37">
        <f t="shared" si="28"/>
        <v>225154.8</v>
      </c>
      <c r="M45" s="36">
        <f t="shared" si="28"/>
        <v>71025</v>
      </c>
      <c r="N45" s="38">
        <f t="shared" si="28"/>
        <v>71025</v>
      </c>
      <c r="O45" s="37">
        <f t="shared" si="28"/>
        <v>181113.75</v>
      </c>
      <c r="P45" s="36">
        <f t="shared" si="28"/>
        <v>85650</v>
      </c>
      <c r="Q45" s="38">
        <f t="shared" si="28"/>
        <v>85650</v>
      </c>
      <c r="R45" s="37">
        <f t="shared" si="28"/>
        <v>417543.75</v>
      </c>
      <c r="S45" s="36">
        <f t="shared" si="28"/>
        <v>130784</v>
      </c>
      <c r="T45" s="38">
        <f t="shared" si="28"/>
        <v>104627.2</v>
      </c>
      <c r="U45" s="37">
        <f t="shared" si="28"/>
        <v>1464780.8</v>
      </c>
      <c r="V45" s="36">
        <f t="shared" si="28"/>
        <v>12683</v>
      </c>
      <c r="W45" s="38">
        <f t="shared" si="28"/>
        <v>12683</v>
      </c>
      <c r="X45" s="63">
        <f t="shared" si="28"/>
        <v>152196</v>
      </c>
      <c r="Y45" s="36">
        <f t="shared" si="28"/>
        <v>1438500</v>
      </c>
      <c r="Z45" s="38">
        <f t="shared" si="28"/>
        <v>1438500</v>
      </c>
      <c r="AA45" s="63">
        <f t="shared" si="28"/>
        <v>93358.65</v>
      </c>
      <c r="AB45" s="36">
        <f t="shared" si="28"/>
        <v>1205253.6</v>
      </c>
      <c r="AC45" s="38">
        <f t="shared" si="28"/>
        <v>1205253.6</v>
      </c>
      <c r="AD45" s="37">
        <f t="shared" si="28"/>
        <v>361576.08</v>
      </c>
      <c r="AE45" s="68">
        <f t="shared" si="28"/>
        <v>22285</v>
      </c>
      <c r="AF45" s="38">
        <f t="shared" si="28"/>
        <v>13371</v>
      </c>
      <c r="AG45" s="37">
        <f t="shared" si="28"/>
        <v>192274.98</v>
      </c>
      <c r="AH45" s="36">
        <f t="shared" si="28"/>
        <v>2000</v>
      </c>
      <c r="AI45" s="38">
        <f t="shared" si="28"/>
        <v>2000</v>
      </c>
      <c r="AJ45" s="37">
        <f t="shared" si="28"/>
        <v>12000</v>
      </c>
      <c r="AK45" s="36">
        <f t="shared" si="28"/>
        <v>38790</v>
      </c>
      <c r="AL45" s="38">
        <f t="shared" si="28"/>
        <v>19395</v>
      </c>
      <c r="AM45" s="37">
        <f t="shared" si="28"/>
        <v>232740</v>
      </c>
      <c r="AN45" s="36">
        <f t="shared" si="28"/>
        <v>3747</v>
      </c>
      <c r="AO45" s="38">
        <f t="shared" si="28"/>
        <v>3747</v>
      </c>
      <c r="AP45" s="37">
        <f t="shared" si="28"/>
        <v>43090.5</v>
      </c>
    </row>
  </sheetData>
  <mergeCells count="19">
    <mergeCell ref="A1:AP1"/>
    <mergeCell ref="U2:W2"/>
    <mergeCell ref="AG2:AJ2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AH3:AJ3"/>
    <mergeCell ref="AK3:AM3"/>
    <mergeCell ref="AN3:AP3"/>
    <mergeCell ref="A3:A4"/>
    <mergeCell ref="B3:B4"/>
    <mergeCell ref="C3:C4"/>
  </mergeCells>
  <pageMargins left="0.313888888888889" right="0.313888888888889" top="0.354166666666667" bottom="0.15625" header="0.313888888888889" footer="0.313888888888889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杨常莲</dc:creator>
  <cp:lastModifiedBy>柚子大笑</cp:lastModifiedBy>
  <dcterms:created xsi:type="dcterms:W3CDTF">2018-03-27T07:07:00Z</dcterms:created>
  <cp:lastPrinted>2018-03-27T07:33:00Z</cp:lastPrinted>
  <dcterms:modified xsi:type="dcterms:W3CDTF">2018-03-28T00:37:52Z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