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45" windowHeight="9675" tabRatio="871" activeTab="5"/>
  </bookViews>
  <sheets>
    <sheet name="槐树村二组、三组" sheetId="9" r:id="rId1"/>
    <sheet name="和平村四组" sheetId="21" r:id="rId2"/>
    <sheet name="五红村四组" sheetId="20" r:id="rId3"/>
    <sheet name="自来村五组" sheetId="14" r:id="rId4"/>
    <sheet name="自来村六组 " sheetId="23" r:id="rId5"/>
    <sheet name="寨梁村一组" sheetId="22" r:id="rId6"/>
  </sheets>
  <definedNames>
    <definedName name="_xlnm.Print_Titles" localSheetId="0">槐树村二组、三组!$1:$6</definedName>
    <definedName name="_xlnm.Print_Titles" localSheetId="4">'自来村六组 '!$1:$6</definedName>
    <definedName name="_xlnm.Print_Titles" localSheetId="3">自来村五组!$1:$6</definedName>
  </definedNames>
  <calcPr calcId="144525"/>
</workbook>
</file>

<file path=xl/calcChain.xml><?xml version="1.0" encoding="utf-8"?>
<calcChain xmlns="http://schemas.openxmlformats.org/spreadsheetml/2006/main">
  <c r="AI10" i="22"/>
  <c r="AH10"/>
  <c r="AG10"/>
  <c r="AE10"/>
  <c r="AD10"/>
  <c r="AC10"/>
  <c r="AB10"/>
  <c r="AA10"/>
  <c r="Z10"/>
  <c r="Y10"/>
  <c r="X10"/>
  <c r="W10"/>
  <c r="V10"/>
  <c r="T10"/>
  <c r="S10"/>
  <c r="R10"/>
  <c r="Q10"/>
  <c r="P10"/>
  <c r="O10"/>
  <c r="N10"/>
  <c r="M10"/>
  <c r="L10"/>
  <c r="K10"/>
  <c r="J10"/>
  <c r="I10"/>
  <c r="H10"/>
  <c r="G10"/>
  <c r="F10"/>
  <c r="E10"/>
  <c r="D10"/>
  <c r="AI9"/>
  <c r="AH9"/>
  <c r="AG9"/>
  <c r="AE9"/>
  <c r="AC9"/>
  <c r="AB9"/>
  <c r="AA9"/>
  <c r="Z9"/>
  <c r="Y9"/>
  <c r="X9"/>
  <c r="W9"/>
  <c r="V9"/>
  <c r="T9"/>
  <c r="S9"/>
  <c r="Q9"/>
  <c r="P9"/>
  <c r="O9"/>
  <c r="N9"/>
  <c r="M9"/>
  <c r="L9"/>
  <c r="K9"/>
  <c r="J9"/>
  <c r="I9"/>
  <c r="H9"/>
  <c r="F9"/>
  <c r="E9"/>
  <c r="D9"/>
  <c r="AI8"/>
  <c r="AH8"/>
  <c r="AG8"/>
  <c r="AB8"/>
  <c r="W8"/>
  <c r="V8"/>
  <c r="K8"/>
  <c r="I8"/>
  <c r="F8"/>
  <c r="AI7"/>
  <c r="AH7"/>
  <c r="AG7"/>
  <c r="AE7"/>
  <c r="AD7"/>
  <c r="AC7"/>
  <c r="AB7"/>
  <c r="AA7"/>
  <c r="Z7"/>
  <c r="Y7"/>
  <c r="X7"/>
  <c r="W7"/>
  <c r="V7"/>
  <c r="T7"/>
  <c r="S7"/>
  <c r="R7"/>
  <c r="Q7"/>
  <c r="P7"/>
  <c r="O7"/>
  <c r="N7"/>
  <c r="M7"/>
  <c r="L7"/>
  <c r="K7"/>
  <c r="J7"/>
  <c r="I7"/>
  <c r="H7"/>
  <c r="F7"/>
  <c r="E7"/>
  <c r="D7"/>
  <c r="AI76" i="23"/>
  <c r="AH76"/>
  <c r="AG76"/>
  <c r="AE76"/>
  <c r="AD76"/>
  <c r="AC76"/>
  <c r="AB76"/>
  <c r="AA76"/>
  <c r="Z76"/>
  <c r="Y76"/>
  <c r="X76"/>
  <c r="W76"/>
  <c r="V76"/>
  <c r="T76"/>
  <c r="S76"/>
  <c r="R76"/>
  <c r="Q76"/>
  <c r="P76"/>
  <c r="O76"/>
  <c r="N76"/>
  <c r="M76"/>
  <c r="L76"/>
  <c r="K76"/>
  <c r="J76"/>
  <c r="I76"/>
  <c r="H76"/>
  <c r="G76"/>
  <c r="F76"/>
  <c r="E76"/>
  <c r="D76"/>
  <c r="AI75"/>
  <c r="AH75"/>
  <c r="AG75"/>
  <c r="V75"/>
  <c r="AI74"/>
  <c r="AH74"/>
  <c r="AG74"/>
  <c r="V74"/>
  <c r="AI73"/>
  <c r="AH73"/>
  <c r="AG73"/>
  <c r="V73"/>
  <c r="AI72"/>
  <c r="AH72"/>
  <c r="AG72"/>
  <c r="V72"/>
  <c r="AI71"/>
  <c r="AH71"/>
  <c r="AG71"/>
  <c r="V71"/>
  <c r="AI70"/>
  <c r="AH70"/>
  <c r="AG70"/>
  <c r="V70"/>
  <c r="AI69"/>
  <c r="AH69"/>
  <c r="AG69"/>
  <c r="V69"/>
  <c r="AI68"/>
  <c r="AH68"/>
  <c r="AG68"/>
  <c r="V68"/>
  <c r="AI67"/>
  <c r="AH67"/>
  <c r="AG67"/>
  <c r="V67"/>
  <c r="AI66"/>
  <c r="AH66"/>
  <c r="AG66"/>
  <c r="V66"/>
  <c r="AI65"/>
  <c r="AH65"/>
  <c r="AG65"/>
  <c r="V65"/>
  <c r="AI64"/>
  <c r="AH64"/>
  <c r="AG64"/>
  <c r="V64"/>
  <c r="AI63"/>
  <c r="AH63"/>
  <c r="AG63"/>
  <c r="V63"/>
  <c r="AI62"/>
  <c r="AH62"/>
  <c r="AG62"/>
  <c r="V62"/>
  <c r="AI61"/>
  <c r="AH61"/>
  <c r="AG61"/>
  <c r="V61"/>
  <c r="AI60"/>
  <c r="AH60"/>
  <c r="AG60"/>
  <c r="V60"/>
  <c r="AI59"/>
  <c r="AH59"/>
  <c r="AG59"/>
  <c r="V59"/>
  <c r="AI58"/>
  <c r="AH58"/>
  <c r="AG58"/>
  <c r="V58"/>
  <c r="AI57"/>
  <c r="AH57"/>
  <c r="AG57"/>
  <c r="V57"/>
  <c r="AI56"/>
  <c r="AH56"/>
  <c r="AG56"/>
  <c r="V56"/>
  <c r="AI55"/>
  <c r="AH55"/>
  <c r="AG55"/>
  <c r="V55"/>
  <c r="AI54"/>
  <c r="AH54"/>
  <c r="AG54"/>
  <c r="V54"/>
  <c r="AI53"/>
  <c r="AH53"/>
  <c r="AG53"/>
  <c r="V53"/>
  <c r="AI52"/>
  <c r="AH52"/>
  <c r="AG52"/>
  <c r="V52"/>
  <c r="AI51"/>
  <c r="AH51"/>
  <c r="AG51"/>
  <c r="V51"/>
  <c r="AI50"/>
  <c r="AH50"/>
  <c r="AG50"/>
  <c r="V50"/>
  <c r="AI49"/>
  <c r="AH49"/>
  <c r="AG49"/>
  <c r="V49"/>
  <c r="AI48"/>
  <c r="AH48"/>
  <c r="AG48"/>
  <c r="V48"/>
  <c r="AI47"/>
  <c r="AH47"/>
  <c r="AG47"/>
  <c r="V47"/>
  <c r="AI46"/>
  <c r="AH46"/>
  <c r="AG46"/>
  <c r="V46"/>
  <c r="AI45"/>
  <c r="AH45"/>
  <c r="AG45"/>
  <c r="V45"/>
  <c r="AI44"/>
  <c r="AH44"/>
  <c r="AG44"/>
  <c r="V44"/>
  <c r="AI43"/>
  <c r="AH43"/>
  <c r="AG43"/>
  <c r="V43"/>
  <c r="AI42"/>
  <c r="AH42"/>
  <c r="AG42"/>
  <c r="V42"/>
  <c r="AI41"/>
  <c r="AH41"/>
  <c r="AG41"/>
  <c r="V41"/>
  <c r="AI40"/>
  <c r="AH40"/>
  <c r="AG40"/>
  <c r="V40"/>
  <c r="AI39"/>
  <c r="AH39"/>
  <c r="AG39"/>
  <c r="V39"/>
  <c r="AI38"/>
  <c r="AH38"/>
  <c r="AG38"/>
  <c r="V38"/>
  <c r="AI37"/>
  <c r="AH37"/>
  <c r="AG37"/>
  <c r="V37"/>
  <c r="AI36"/>
  <c r="AH36"/>
  <c r="AG36"/>
  <c r="V36"/>
  <c r="AI35"/>
  <c r="AH35"/>
  <c r="AG35"/>
  <c r="V35"/>
  <c r="AI34"/>
  <c r="AH34"/>
  <c r="AG34"/>
  <c r="V34"/>
  <c r="AI33"/>
  <c r="AH33"/>
  <c r="AG33"/>
  <c r="V33"/>
  <c r="AI32"/>
  <c r="AH32"/>
  <c r="AG32"/>
  <c r="V32"/>
  <c r="AI31"/>
  <c r="AH31"/>
  <c r="AG31"/>
  <c r="V31"/>
  <c r="AI30"/>
  <c r="AH30"/>
  <c r="AG30"/>
  <c r="V30"/>
  <c r="AI29"/>
  <c r="AH29"/>
  <c r="AG29"/>
  <c r="V29"/>
  <c r="AI28"/>
  <c r="AH28"/>
  <c r="AG28"/>
  <c r="V28"/>
  <c r="AI27"/>
  <c r="AH27"/>
  <c r="AG27"/>
  <c r="V27"/>
  <c r="AI26"/>
  <c r="AH26"/>
  <c r="AG26"/>
  <c r="V26"/>
  <c r="AI25"/>
  <c r="AH25"/>
  <c r="AG25"/>
  <c r="V25"/>
  <c r="AI24"/>
  <c r="AH24"/>
  <c r="AG24"/>
  <c r="V24"/>
  <c r="AI23"/>
  <c r="AH23"/>
  <c r="AG23"/>
  <c r="V23"/>
  <c r="AI22"/>
  <c r="AH22"/>
  <c r="AG22"/>
  <c r="V22"/>
  <c r="AI21"/>
  <c r="AH21"/>
  <c r="AG21"/>
  <c r="V21"/>
  <c r="AI20"/>
  <c r="AH20"/>
  <c r="AG20"/>
  <c r="V20"/>
  <c r="AI19"/>
  <c r="AH19"/>
  <c r="AG19"/>
  <c r="V19"/>
  <c r="AI18"/>
  <c r="AH18"/>
  <c r="AG18"/>
  <c r="V18"/>
  <c r="AI17"/>
  <c r="AH17"/>
  <c r="AG17"/>
  <c r="V17"/>
  <c r="AI16"/>
  <c r="AH16"/>
  <c r="AG16"/>
  <c r="V16"/>
  <c r="AI15"/>
  <c r="AH15"/>
  <c r="AG15"/>
  <c r="V15"/>
  <c r="AI14"/>
  <c r="AH14"/>
  <c r="AG14"/>
  <c r="V14"/>
  <c r="AI13"/>
  <c r="AH13"/>
  <c r="AG13"/>
  <c r="V13"/>
  <c r="AI12"/>
  <c r="AH12"/>
  <c r="AG12"/>
  <c r="V12"/>
  <c r="AI11"/>
  <c r="AH11"/>
  <c r="AG11"/>
  <c r="V11"/>
  <c r="AI10"/>
  <c r="AH10"/>
  <c r="AG10"/>
  <c r="V10"/>
  <c r="AI9"/>
  <c r="AH9"/>
  <c r="AG9"/>
  <c r="V9"/>
  <c r="AI8"/>
  <c r="AH8"/>
  <c r="AG8"/>
  <c r="V8"/>
  <c r="AI7"/>
  <c r="AH7"/>
  <c r="AG7"/>
  <c r="V7"/>
  <c r="AI27" i="14"/>
  <c r="AH27"/>
  <c r="AG27"/>
  <c r="AE27"/>
  <c r="AD27"/>
  <c r="AC27"/>
  <c r="AB27"/>
  <c r="AA27"/>
  <c r="Z27"/>
  <c r="Y27"/>
  <c r="X27"/>
  <c r="W27"/>
  <c r="V27"/>
  <c r="T27"/>
  <c r="S27"/>
  <c r="R27"/>
  <c r="Q27"/>
  <c r="P27"/>
  <c r="O27"/>
  <c r="N27"/>
  <c r="M27"/>
  <c r="L27"/>
  <c r="K27"/>
  <c r="J27"/>
  <c r="I27"/>
  <c r="H27"/>
  <c r="G27"/>
  <c r="F27"/>
  <c r="E27"/>
  <c r="D27"/>
  <c r="AI26"/>
  <c r="AH26"/>
  <c r="AG26"/>
  <c r="V26"/>
  <c r="AI25"/>
  <c r="AH25"/>
  <c r="AG25"/>
  <c r="V25"/>
  <c r="AI24"/>
  <c r="AH24"/>
  <c r="AG24"/>
  <c r="V24"/>
  <c r="AI23"/>
  <c r="AH23"/>
  <c r="AG23"/>
  <c r="V23"/>
  <c r="AI22"/>
  <c r="AH22"/>
  <c r="AG22"/>
  <c r="V22"/>
  <c r="AI21"/>
  <c r="AH21"/>
  <c r="AG21"/>
  <c r="V21"/>
  <c r="AI20"/>
  <c r="AH20"/>
  <c r="AG20"/>
  <c r="V20"/>
  <c r="AI19"/>
  <c r="AH19"/>
  <c r="AG19"/>
  <c r="V19"/>
  <c r="AI18"/>
  <c r="AH18"/>
  <c r="AG18"/>
  <c r="V18"/>
  <c r="AI17"/>
  <c r="AH17"/>
  <c r="AG17"/>
  <c r="V17"/>
  <c r="AI16"/>
  <c r="AH16"/>
  <c r="AG16"/>
  <c r="V16"/>
  <c r="AI15"/>
  <c r="AH15"/>
  <c r="AG15"/>
  <c r="V15"/>
  <c r="AI14"/>
  <c r="AH14"/>
  <c r="AG14"/>
  <c r="V14"/>
  <c r="AI13"/>
  <c r="AH13"/>
  <c r="AG13"/>
  <c r="V13"/>
  <c r="AI12"/>
  <c r="AH12"/>
  <c r="AG12"/>
  <c r="V12"/>
  <c r="AI11"/>
  <c r="AH11"/>
  <c r="AG11"/>
  <c r="V11"/>
  <c r="AI10"/>
  <c r="AH10"/>
  <c r="AG10"/>
  <c r="V10"/>
  <c r="AI9"/>
  <c r="AH9"/>
  <c r="AG9"/>
  <c r="V9"/>
  <c r="AI8"/>
  <c r="AH8"/>
  <c r="AG8"/>
  <c r="V8"/>
  <c r="AI7"/>
  <c r="AH7"/>
  <c r="AG7"/>
  <c r="V7"/>
  <c r="AI43" i="20"/>
  <c r="AH43"/>
  <c r="AG43"/>
  <c r="AE43"/>
  <c r="AD43"/>
  <c r="AC43"/>
  <c r="AB43"/>
  <c r="AA43"/>
  <c r="Z43"/>
  <c r="Y43"/>
  <c r="X43"/>
  <c r="W43"/>
  <c r="V43"/>
  <c r="T43"/>
  <c r="S43"/>
  <c r="R43"/>
  <c r="Q43"/>
  <c r="P43"/>
  <c r="O43"/>
  <c r="N43"/>
  <c r="M43"/>
  <c r="L43"/>
  <c r="K43"/>
  <c r="J43"/>
  <c r="I43"/>
  <c r="H43"/>
  <c r="G43"/>
  <c r="F43"/>
  <c r="E43"/>
  <c r="D43"/>
  <c r="AI42"/>
  <c r="AH42"/>
  <c r="AG42"/>
  <c r="V42"/>
  <c r="AI41"/>
  <c r="AH41"/>
  <c r="AG41"/>
  <c r="V41"/>
  <c r="AI40"/>
  <c r="AH40"/>
  <c r="AG40"/>
  <c r="V40"/>
  <c r="AI39"/>
  <c r="AH39"/>
  <c r="AG39"/>
  <c r="V39"/>
  <c r="AI38"/>
  <c r="AH38"/>
  <c r="AG38"/>
  <c r="V38"/>
  <c r="AI37"/>
  <c r="AH37"/>
  <c r="AG37"/>
  <c r="V37"/>
  <c r="AI36"/>
  <c r="AH36"/>
  <c r="AG36"/>
  <c r="V36"/>
  <c r="AI35"/>
  <c r="AH35"/>
  <c r="AG35"/>
  <c r="V35"/>
  <c r="AI34"/>
  <c r="AH34"/>
  <c r="AG34"/>
  <c r="V34"/>
  <c r="AI33"/>
  <c r="AH33"/>
  <c r="AG33"/>
  <c r="V33"/>
  <c r="AI32"/>
  <c r="AH32"/>
  <c r="AG32"/>
  <c r="V32"/>
  <c r="AI31"/>
  <c r="AH31"/>
  <c r="AG31"/>
  <c r="V31"/>
  <c r="AI30"/>
  <c r="AH30"/>
  <c r="AG30"/>
  <c r="V30"/>
  <c r="AI29"/>
  <c r="AH29"/>
  <c r="AG29"/>
  <c r="V29"/>
  <c r="AI28"/>
  <c r="AH28"/>
  <c r="AG28"/>
  <c r="V28"/>
  <c r="AI27"/>
  <c r="AH27"/>
  <c r="AG27"/>
  <c r="V27"/>
  <c r="AI26"/>
  <c r="AH26"/>
  <c r="AG26"/>
  <c r="V26"/>
  <c r="AI25"/>
  <c r="AH25"/>
  <c r="AG25"/>
  <c r="V25"/>
  <c r="AI24"/>
  <c r="AH24"/>
  <c r="AG24"/>
  <c r="V24"/>
  <c r="AI23"/>
  <c r="AH23"/>
  <c r="AG23"/>
  <c r="V23"/>
  <c r="AI22"/>
  <c r="AH22"/>
  <c r="AG22"/>
  <c r="V22"/>
  <c r="AI21"/>
  <c r="AH21"/>
  <c r="AG21"/>
  <c r="V21"/>
  <c r="AI20"/>
  <c r="AH20"/>
  <c r="AG20"/>
  <c r="V20"/>
  <c r="AI19"/>
  <c r="AH19"/>
  <c r="AG19"/>
  <c r="V19"/>
  <c r="AI18"/>
  <c r="AH18"/>
  <c r="AG18"/>
  <c r="V18"/>
  <c r="AI17"/>
  <c r="AH17"/>
  <c r="AG17"/>
  <c r="V17"/>
  <c r="AI16"/>
  <c r="AH16"/>
  <c r="AG16"/>
  <c r="V16"/>
  <c r="AI15"/>
  <c r="AH15"/>
  <c r="AG15"/>
  <c r="V15"/>
  <c r="AI14"/>
  <c r="AH14"/>
  <c r="AG14"/>
  <c r="V14"/>
  <c r="AI13"/>
  <c r="AH13"/>
  <c r="AG13"/>
  <c r="V13"/>
  <c r="AI12"/>
  <c r="AH12"/>
  <c r="AG12"/>
  <c r="V12"/>
  <c r="AI11"/>
  <c r="AH11"/>
  <c r="AG11"/>
  <c r="V11"/>
  <c r="AI10"/>
  <c r="AH10"/>
  <c r="AG10"/>
  <c r="V10"/>
  <c r="AI9"/>
  <c r="AH9"/>
  <c r="AG9"/>
  <c r="V9"/>
  <c r="AI8"/>
  <c r="AH8"/>
  <c r="AG8"/>
  <c r="V8"/>
  <c r="AI7"/>
  <c r="AH7"/>
  <c r="AG7"/>
  <c r="V7"/>
  <c r="AI134" i="21"/>
  <c r="AH134"/>
  <c r="AG134"/>
  <c r="AE134"/>
  <c r="AD134"/>
  <c r="AC134"/>
  <c r="AB134"/>
  <c r="AA134"/>
  <c r="Z134"/>
  <c r="Y134"/>
  <c r="X134"/>
  <c r="W134"/>
  <c r="V134"/>
  <c r="T134"/>
  <c r="S134"/>
  <c r="R134"/>
  <c r="Q134"/>
  <c r="P134"/>
  <c r="O134"/>
  <c r="N134"/>
  <c r="M134"/>
  <c r="L134"/>
  <c r="K134"/>
  <c r="J134"/>
  <c r="I134"/>
  <c r="H134"/>
  <c r="G134"/>
  <c r="F134"/>
  <c r="E134"/>
  <c r="D134"/>
  <c r="AI133"/>
  <c r="AH133"/>
  <c r="AG133"/>
  <c r="V133"/>
  <c r="AI132"/>
  <c r="AH132"/>
  <c r="AG132"/>
  <c r="V132"/>
  <c r="AI131"/>
  <c r="AH131"/>
  <c r="AG131"/>
  <c r="V131"/>
  <c r="AI130"/>
  <c r="AH130"/>
  <c r="AG130"/>
  <c r="V130"/>
  <c r="AI129"/>
  <c r="AH129"/>
  <c r="AG129"/>
  <c r="V129"/>
  <c r="AI128"/>
  <c r="AH128"/>
  <c r="AG128"/>
  <c r="V128"/>
  <c r="AI127"/>
  <c r="AH127"/>
  <c r="AG127"/>
  <c r="V127"/>
  <c r="AI126"/>
  <c r="AH126"/>
  <c r="AG126"/>
  <c r="V126"/>
  <c r="N126"/>
  <c r="K126"/>
  <c r="E126"/>
  <c r="D126"/>
  <c r="AI125"/>
  <c r="AH125"/>
  <c r="AG125"/>
  <c r="V125"/>
  <c r="AI124"/>
  <c r="AH124"/>
  <c r="AG124"/>
  <c r="V124"/>
  <c r="AI123"/>
  <c r="AH123"/>
  <c r="AG123"/>
  <c r="V123"/>
  <c r="AI122"/>
  <c r="AH122"/>
  <c r="AG122"/>
  <c r="V122"/>
  <c r="AI121"/>
  <c r="AH121"/>
  <c r="AG121"/>
  <c r="V121"/>
  <c r="AI120"/>
  <c r="AH120"/>
  <c r="AG120"/>
  <c r="V120"/>
  <c r="AI119"/>
  <c r="AH119"/>
  <c r="AG119"/>
  <c r="V119"/>
  <c r="AI118"/>
  <c r="AH118"/>
  <c r="AG118"/>
  <c r="V118"/>
  <c r="AI117"/>
  <c r="AH117"/>
  <c r="AG117"/>
  <c r="V117"/>
  <c r="AI116"/>
  <c r="AH116"/>
  <c r="AG116"/>
  <c r="V116"/>
  <c r="AI115"/>
  <c r="AH115"/>
  <c r="AG115"/>
  <c r="V115"/>
  <c r="AI114"/>
  <c r="AH114"/>
  <c r="AG114"/>
  <c r="V114"/>
  <c r="AI113"/>
  <c r="AH113"/>
  <c r="AG113"/>
  <c r="V113"/>
  <c r="AI112"/>
  <c r="AH112"/>
  <c r="AG112"/>
  <c r="V112"/>
  <c r="AI111"/>
  <c r="AH111"/>
  <c r="AG111"/>
  <c r="V111"/>
  <c r="AI110"/>
  <c r="AH110"/>
  <c r="AG110"/>
  <c r="V110"/>
  <c r="AI109"/>
  <c r="AH109"/>
  <c r="AG109"/>
  <c r="V109"/>
  <c r="AI108"/>
  <c r="AH108"/>
  <c r="AG108"/>
  <c r="V108"/>
  <c r="AI107"/>
  <c r="AH107"/>
  <c r="AG107"/>
  <c r="V107"/>
  <c r="AI106"/>
  <c r="AH106"/>
  <c r="AG106"/>
  <c r="V106"/>
  <c r="AI105"/>
  <c r="AH105"/>
  <c r="AG105"/>
  <c r="V105"/>
  <c r="AI104"/>
  <c r="AH104"/>
  <c r="AG104"/>
  <c r="V104"/>
  <c r="AI103"/>
  <c r="AH103"/>
  <c r="AG103"/>
  <c r="V103"/>
  <c r="AI102"/>
  <c r="AH102"/>
  <c r="AG102"/>
  <c r="V102"/>
  <c r="AI101"/>
  <c r="AH101"/>
  <c r="AG101"/>
  <c r="V101"/>
  <c r="AI100"/>
  <c r="AH100"/>
  <c r="AG100"/>
  <c r="V100"/>
  <c r="AI99"/>
  <c r="AH99"/>
  <c r="AG99"/>
  <c r="V99"/>
  <c r="AI98"/>
  <c r="AH98"/>
  <c r="AG98"/>
  <c r="V98"/>
  <c r="AI97"/>
  <c r="AH97"/>
  <c r="AG97"/>
  <c r="V97"/>
  <c r="AI96"/>
  <c r="AH96"/>
  <c r="AG96"/>
  <c r="V96"/>
  <c r="AI95"/>
  <c r="AH95"/>
  <c r="AG95"/>
  <c r="V95"/>
  <c r="AI94"/>
  <c r="AH94"/>
  <c r="AG94"/>
  <c r="V94"/>
  <c r="AI93"/>
  <c r="AH93"/>
  <c r="AG93"/>
  <c r="V93"/>
  <c r="AI92"/>
  <c r="V92"/>
  <c r="AI91"/>
  <c r="AH91"/>
  <c r="AG91"/>
  <c r="V91"/>
  <c r="L91"/>
  <c r="K91"/>
  <c r="H91"/>
  <c r="AI90"/>
  <c r="AH90"/>
  <c r="AG90"/>
  <c r="V90"/>
  <c r="AI89"/>
  <c r="AH89"/>
  <c r="AG89"/>
  <c r="V89"/>
  <c r="AI88"/>
  <c r="AH88"/>
  <c r="AG88"/>
  <c r="V88"/>
  <c r="AI87"/>
  <c r="AH87"/>
  <c r="AG87"/>
  <c r="V87"/>
  <c r="AI86"/>
  <c r="AH86"/>
  <c r="AG86"/>
  <c r="V86"/>
  <c r="AI85"/>
  <c r="AH85"/>
  <c r="AG85"/>
  <c r="V85"/>
  <c r="AI84"/>
  <c r="AH84"/>
  <c r="AG84"/>
  <c r="V84"/>
  <c r="N84"/>
  <c r="K84"/>
  <c r="G84"/>
  <c r="F84"/>
  <c r="E84"/>
  <c r="D84"/>
  <c r="AI83"/>
  <c r="AH83"/>
  <c r="AG83"/>
  <c r="V83"/>
  <c r="AI82"/>
  <c r="AH82"/>
  <c r="AG82"/>
  <c r="V82"/>
  <c r="AI81"/>
  <c r="AH81"/>
  <c r="AG81"/>
  <c r="V81"/>
  <c r="AI80"/>
  <c r="AH80"/>
  <c r="AG80"/>
  <c r="V80"/>
  <c r="AI79"/>
  <c r="AH79"/>
  <c r="AG79"/>
  <c r="V79"/>
  <c r="AI78"/>
  <c r="AH78"/>
  <c r="AG78"/>
  <c r="V78"/>
  <c r="AI77"/>
  <c r="AH77"/>
  <c r="AG77"/>
  <c r="V77"/>
  <c r="AI76"/>
  <c r="AH76"/>
  <c r="AG76"/>
  <c r="V76"/>
  <c r="AI75"/>
  <c r="AH75"/>
  <c r="AG75"/>
  <c r="V75"/>
  <c r="AI74"/>
  <c r="AH74"/>
  <c r="AG74"/>
  <c r="V74"/>
  <c r="AI73"/>
  <c r="AH73"/>
  <c r="AG73"/>
  <c r="V73"/>
  <c r="AI72"/>
  <c r="AH72"/>
  <c r="AG72"/>
  <c r="V72"/>
  <c r="AI71"/>
  <c r="AH71"/>
  <c r="AG71"/>
  <c r="V71"/>
  <c r="AI70"/>
  <c r="AH70"/>
  <c r="AG70"/>
  <c r="V70"/>
  <c r="AI69"/>
  <c r="AH69"/>
  <c r="AG69"/>
  <c r="V69"/>
  <c r="AI68"/>
  <c r="AH68"/>
  <c r="AG68"/>
  <c r="V68"/>
  <c r="AI67"/>
  <c r="AH67"/>
  <c r="AG67"/>
  <c r="V67"/>
  <c r="AI66"/>
  <c r="AH66"/>
  <c r="AG66"/>
  <c r="V66"/>
  <c r="AI65"/>
  <c r="AH65"/>
  <c r="AG65"/>
  <c r="V65"/>
  <c r="O65"/>
  <c r="N65"/>
  <c r="L65"/>
  <c r="K65"/>
  <c r="H65"/>
  <c r="G65"/>
  <c r="F65"/>
  <c r="E65"/>
  <c r="D65"/>
  <c r="AI64"/>
  <c r="AH64"/>
  <c r="AG64"/>
  <c r="V64"/>
  <c r="AI63"/>
  <c r="AH63"/>
  <c r="AG63"/>
  <c r="V63"/>
  <c r="AI62"/>
  <c r="AH62"/>
  <c r="AG62"/>
  <c r="V62"/>
  <c r="AI61"/>
  <c r="AH61"/>
  <c r="AG61"/>
  <c r="V61"/>
  <c r="AI60"/>
  <c r="AH60"/>
  <c r="AG60"/>
  <c r="V60"/>
  <c r="AI59"/>
  <c r="AH59"/>
  <c r="AG59"/>
  <c r="V59"/>
  <c r="AI58"/>
  <c r="AH58"/>
  <c r="AG58"/>
  <c r="V58"/>
  <c r="AI57"/>
  <c r="AH57"/>
  <c r="AG57"/>
  <c r="V57"/>
  <c r="AI56"/>
  <c r="AH56"/>
  <c r="AG56"/>
  <c r="V56"/>
  <c r="AI55"/>
  <c r="AH55"/>
  <c r="AG55"/>
  <c r="V55"/>
  <c r="AI54"/>
  <c r="AH54"/>
  <c r="AG54"/>
  <c r="V54"/>
  <c r="AI53"/>
  <c r="AH53"/>
  <c r="AG53"/>
  <c r="V53"/>
  <c r="AI52"/>
  <c r="AH52"/>
  <c r="AG52"/>
  <c r="V52"/>
  <c r="AI51"/>
  <c r="AH51"/>
  <c r="AG51"/>
  <c r="V51"/>
  <c r="AI50"/>
  <c r="AH50"/>
  <c r="AG50"/>
  <c r="V50"/>
  <c r="AI49"/>
  <c r="AH49"/>
  <c r="AG49"/>
  <c r="V49"/>
  <c r="AI48"/>
  <c r="AH48"/>
  <c r="AG48"/>
  <c r="V48"/>
  <c r="AI47"/>
  <c r="AH47"/>
  <c r="AG47"/>
  <c r="V47"/>
  <c r="AI46"/>
  <c r="AH46"/>
  <c r="AG46"/>
  <c r="V46"/>
  <c r="AI45"/>
  <c r="AH45"/>
  <c r="AG45"/>
  <c r="V45"/>
  <c r="AI44"/>
  <c r="AH44"/>
  <c r="AG44"/>
  <c r="V44"/>
  <c r="AI43"/>
  <c r="AH43"/>
  <c r="AG43"/>
  <c r="V43"/>
  <c r="AI42"/>
  <c r="AH42"/>
  <c r="AG42"/>
  <c r="V42"/>
  <c r="AI41"/>
  <c r="AH41"/>
  <c r="AG41"/>
  <c r="V41"/>
  <c r="AI40"/>
  <c r="AH40"/>
  <c r="AG40"/>
  <c r="V40"/>
  <c r="AI39"/>
  <c r="AH39"/>
  <c r="AG39"/>
  <c r="V39"/>
  <c r="AI38"/>
  <c r="AH38"/>
  <c r="AG38"/>
  <c r="V38"/>
  <c r="AI37"/>
  <c r="AH37"/>
  <c r="AG37"/>
  <c r="V37"/>
  <c r="AI36"/>
  <c r="AH36"/>
  <c r="AG36"/>
  <c r="V36"/>
  <c r="AI35"/>
  <c r="AH35"/>
  <c r="AG35"/>
  <c r="V35"/>
  <c r="AI34"/>
  <c r="AH34"/>
  <c r="AG34"/>
  <c r="V34"/>
  <c r="AI33"/>
  <c r="AH33"/>
  <c r="AG33"/>
  <c r="V33"/>
  <c r="AI32"/>
  <c r="AH32"/>
  <c r="AG32"/>
  <c r="V32"/>
  <c r="AI31"/>
  <c r="AH31"/>
  <c r="AG31"/>
  <c r="V31"/>
  <c r="AI30"/>
  <c r="AH30"/>
  <c r="AG30"/>
  <c r="V30"/>
  <c r="AI29"/>
  <c r="AH29"/>
  <c r="AG29"/>
  <c r="V29"/>
  <c r="AI28"/>
  <c r="AH28"/>
  <c r="AG28"/>
  <c r="V28"/>
  <c r="AI27"/>
  <c r="AH27"/>
  <c r="AG27"/>
  <c r="V27"/>
  <c r="AI26"/>
  <c r="AH26"/>
  <c r="AG26"/>
  <c r="V26"/>
  <c r="AI25"/>
  <c r="AH25"/>
  <c r="AG25"/>
  <c r="V25"/>
  <c r="AI24"/>
  <c r="AH24"/>
  <c r="AG24"/>
  <c r="V24"/>
  <c r="AI23"/>
  <c r="AH23"/>
  <c r="AG23"/>
  <c r="V23"/>
  <c r="AI22"/>
  <c r="AH22"/>
  <c r="AG22"/>
  <c r="V22"/>
  <c r="AI21"/>
  <c r="AH21"/>
  <c r="AG21"/>
  <c r="V21"/>
  <c r="AI20"/>
  <c r="AH20"/>
  <c r="AG20"/>
  <c r="V20"/>
  <c r="AI19"/>
  <c r="AH19"/>
  <c r="AG19"/>
  <c r="V19"/>
  <c r="AI18"/>
  <c r="AH18"/>
  <c r="AG18"/>
  <c r="V18"/>
  <c r="AI17"/>
  <c r="AH17"/>
  <c r="AG17"/>
  <c r="V17"/>
  <c r="AI16"/>
  <c r="AH16"/>
  <c r="AG16"/>
  <c r="V16"/>
  <c r="AI15"/>
  <c r="AH15"/>
  <c r="AG15"/>
  <c r="V15"/>
  <c r="AI14"/>
  <c r="AH14"/>
  <c r="AG14"/>
  <c r="V14"/>
  <c r="AI13"/>
  <c r="AH13"/>
  <c r="AG13"/>
  <c r="V13"/>
  <c r="AI12"/>
  <c r="AH12"/>
  <c r="AG12"/>
  <c r="V12"/>
  <c r="AI11"/>
  <c r="AH11"/>
  <c r="AG11"/>
  <c r="V11"/>
  <c r="AI10"/>
  <c r="AH10"/>
  <c r="AG10"/>
  <c r="V10"/>
  <c r="AI9"/>
  <c r="AH9"/>
  <c r="AG9"/>
  <c r="V9"/>
  <c r="AI8"/>
  <c r="AH8"/>
  <c r="AG8"/>
  <c r="V8"/>
  <c r="AI7"/>
  <c r="AH7"/>
  <c r="AG7"/>
  <c r="V7"/>
  <c r="AI94" i="9"/>
  <c r="AH94"/>
  <c r="AG94"/>
  <c r="AE94"/>
  <c r="AD94"/>
  <c r="AC94"/>
  <c r="AB94"/>
  <c r="AA94"/>
  <c r="Z94"/>
  <c r="Y94"/>
  <c r="X94"/>
  <c r="W94"/>
  <c r="V94"/>
  <c r="T94"/>
  <c r="S94"/>
  <c r="R94"/>
  <c r="Q94"/>
  <c r="P94"/>
  <c r="O94"/>
  <c r="N94"/>
  <c r="M94"/>
  <c r="L94"/>
  <c r="K94"/>
  <c r="J94"/>
  <c r="I94"/>
  <c r="H94"/>
  <c r="G94"/>
  <c r="F94"/>
  <c r="E94"/>
  <c r="D94"/>
  <c r="AI93"/>
  <c r="AH93"/>
  <c r="AG93"/>
  <c r="V93"/>
  <c r="AI92"/>
  <c r="AH92"/>
  <c r="AG92"/>
  <c r="V92"/>
  <c r="AI91"/>
  <c r="AH91"/>
  <c r="AG91"/>
  <c r="V91"/>
  <c r="AI90"/>
  <c r="AH90"/>
  <c r="AG90"/>
  <c r="V90"/>
  <c r="AI89"/>
  <c r="AH89"/>
  <c r="AG89"/>
  <c r="V89"/>
  <c r="AI88"/>
  <c r="AH88"/>
  <c r="AG88"/>
  <c r="V88"/>
  <c r="AI87"/>
  <c r="AH87"/>
  <c r="AG87"/>
  <c r="V87"/>
  <c r="AI86"/>
  <c r="AH86"/>
  <c r="AG86"/>
  <c r="V86"/>
  <c r="AI85"/>
  <c r="AH85"/>
  <c r="AG85"/>
  <c r="V85"/>
  <c r="AI84"/>
  <c r="AH84"/>
  <c r="AG84"/>
  <c r="V84"/>
  <c r="AI83"/>
  <c r="AH83"/>
  <c r="AG83"/>
  <c r="V83"/>
  <c r="AI82"/>
  <c r="AH82"/>
  <c r="AG82"/>
  <c r="V82"/>
  <c r="AI81"/>
  <c r="AH81"/>
  <c r="AG81"/>
  <c r="V81"/>
  <c r="AI80"/>
  <c r="AH80"/>
  <c r="AG80"/>
  <c r="V80"/>
  <c r="AI79"/>
  <c r="AH79"/>
  <c r="AG79"/>
  <c r="V79"/>
  <c r="AI78"/>
  <c r="AH78"/>
  <c r="AG78"/>
  <c r="V78"/>
  <c r="AI77"/>
  <c r="AH77"/>
  <c r="AG77"/>
  <c r="V77"/>
  <c r="AI76"/>
  <c r="AH76"/>
  <c r="AG76"/>
  <c r="V76"/>
  <c r="AI75"/>
  <c r="AH75"/>
  <c r="AG75"/>
  <c r="V75"/>
  <c r="AI74"/>
  <c r="AH74"/>
  <c r="AG74"/>
  <c r="V74"/>
  <c r="AI73"/>
  <c r="AH73"/>
  <c r="AG73"/>
  <c r="V73"/>
  <c r="AI72"/>
  <c r="AH72"/>
  <c r="AG72"/>
  <c r="V72"/>
  <c r="AI71"/>
  <c r="AH71"/>
  <c r="AG71"/>
  <c r="V71"/>
  <c r="AI70"/>
  <c r="AH70"/>
  <c r="AG70"/>
  <c r="V70"/>
  <c r="AI69"/>
  <c r="AH69"/>
  <c r="AG69"/>
  <c r="V69"/>
  <c r="AI68"/>
  <c r="AH68"/>
  <c r="AG68"/>
  <c r="V68"/>
  <c r="AI67"/>
  <c r="AH67"/>
  <c r="AG67"/>
  <c r="V67"/>
  <c r="AI66"/>
  <c r="AH66"/>
  <c r="AG66"/>
  <c r="V66"/>
  <c r="AI65"/>
  <c r="AH65"/>
  <c r="AG65"/>
  <c r="V65"/>
  <c r="AI64"/>
  <c r="AH64"/>
  <c r="AG64"/>
  <c r="V64"/>
  <c r="AI63"/>
  <c r="AH63"/>
  <c r="AG63"/>
  <c r="V63"/>
  <c r="AI62"/>
  <c r="AH62"/>
  <c r="AG62"/>
  <c r="V62"/>
  <c r="AI61"/>
  <c r="AH61"/>
  <c r="AG61"/>
  <c r="V61"/>
  <c r="AI60"/>
  <c r="AH60"/>
  <c r="AG60"/>
  <c r="V60"/>
  <c r="AI59"/>
  <c r="AH59"/>
  <c r="AG59"/>
  <c r="V59"/>
  <c r="AI58"/>
  <c r="AH58"/>
  <c r="AG58"/>
  <c r="V58"/>
  <c r="AI57"/>
  <c r="AH57"/>
  <c r="AG57"/>
  <c r="V57"/>
  <c r="AI56"/>
  <c r="AH56"/>
  <c r="AG56"/>
  <c r="V56"/>
  <c r="AI55"/>
  <c r="AH55"/>
  <c r="AG55"/>
  <c r="V55"/>
  <c r="AI54"/>
  <c r="AH54"/>
  <c r="AG54"/>
  <c r="V54"/>
  <c r="AI53"/>
  <c r="AH53"/>
  <c r="AG53"/>
  <c r="V53"/>
  <c r="AI52"/>
  <c r="AH52"/>
  <c r="AG52"/>
  <c r="V52"/>
  <c r="AI51"/>
  <c r="AH51"/>
  <c r="AG51"/>
  <c r="V51"/>
  <c r="AI50"/>
  <c r="AH50"/>
  <c r="AG50"/>
  <c r="V50"/>
  <c r="AI49"/>
  <c r="AH49"/>
  <c r="AG49"/>
  <c r="V49"/>
  <c r="AI48"/>
  <c r="AH48"/>
  <c r="AG48"/>
  <c r="V48"/>
  <c r="AI47"/>
  <c r="AH47"/>
  <c r="AG47"/>
  <c r="V47"/>
  <c r="AI46"/>
  <c r="AH46"/>
  <c r="AG46"/>
  <c r="V46"/>
  <c r="AI45"/>
  <c r="AH45"/>
  <c r="AG45"/>
  <c r="V45"/>
  <c r="AI44"/>
  <c r="AH44"/>
  <c r="AG44"/>
  <c r="V44"/>
  <c r="AI43"/>
  <c r="AH43"/>
  <c r="AG43"/>
  <c r="V43"/>
  <c r="AI42"/>
  <c r="AH42"/>
  <c r="AG42"/>
  <c r="V42"/>
  <c r="AI41"/>
  <c r="AH41"/>
  <c r="AG41"/>
  <c r="V41"/>
  <c r="AI40"/>
  <c r="AH40"/>
  <c r="AG40"/>
  <c r="V40"/>
  <c r="AI39"/>
  <c r="AH39"/>
  <c r="AG39"/>
  <c r="V39"/>
  <c r="AI38"/>
  <c r="AH38"/>
  <c r="AG38"/>
  <c r="V38"/>
  <c r="AI37"/>
  <c r="AH37"/>
  <c r="AG37"/>
  <c r="V37"/>
  <c r="AI36"/>
  <c r="AH36"/>
  <c r="AG36"/>
  <c r="V36"/>
  <c r="AI35"/>
  <c r="AH35"/>
  <c r="AG35"/>
  <c r="V35"/>
  <c r="AI34"/>
  <c r="AH34"/>
  <c r="AG34"/>
  <c r="V34"/>
  <c r="AI33"/>
  <c r="AH33"/>
  <c r="AG33"/>
  <c r="V33"/>
  <c r="AI32"/>
  <c r="AH32"/>
  <c r="AG32"/>
  <c r="V32"/>
  <c r="AI31"/>
  <c r="AH31"/>
  <c r="AG31"/>
  <c r="V31"/>
  <c r="AI30"/>
  <c r="AH30"/>
  <c r="AG30"/>
  <c r="V30"/>
  <c r="AI29"/>
  <c r="AH29"/>
  <c r="AG29"/>
  <c r="V29"/>
  <c r="AI28"/>
  <c r="AH28"/>
  <c r="AG28"/>
  <c r="V28"/>
  <c r="AI27"/>
  <c r="AH27"/>
  <c r="AG27"/>
  <c r="V27"/>
  <c r="AI26"/>
  <c r="AH26"/>
  <c r="AG26"/>
  <c r="V26"/>
  <c r="AI25"/>
  <c r="AH25"/>
  <c r="AG25"/>
  <c r="V25"/>
  <c r="AI24"/>
  <c r="AH24"/>
  <c r="AG24"/>
  <c r="V24"/>
  <c r="AI23"/>
  <c r="AH23"/>
  <c r="AG23"/>
  <c r="V23"/>
  <c r="AI22"/>
  <c r="AH22"/>
  <c r="AG22"/>
  <c r="V22"/>
  <c r="AI21"/>
  <c r="AH21"/>
  <c r="AG21"/>
  <c r="V21"/>
  <c r="AI20"/>
  <c r="AH20"/>
  <c r="AG20"/>
  <c r="V20"/>
  <c r="AI19"/>
  <c r="AH19"/>
  <c r="AG19"/>
  <c r="V19"/>
  <c r="AI18"/>
  <c r="AH18"/>
  <c r="AG18"/>
  <c r="V18"/>
  <c r="AI17"/>
  <c r="AH17"/>
  <c r="AG17"/>
  <c r="V17"/>
  <c r="AI16"/>
  <c r="AH16"/>
  <c r="AG16"/>
  <c r="V16"/>
  <c r="AI15"/>
  <c r="AH15"/>
  <c r="AG15"/>
  <c r="V15"/>
  <c r="AI14"/>
  <c r="AH14"/>
  <c r="AG14"/>
  <c r="V14"/>
  <c r="AI13"/>
  <c r="AH13"/>
  <c r="AG13"/>
  <c r="V13"/>
  <c r="AI12"/>
  <c r="AH12"/>
  <c r="AG12"/>
  <c r="V12"/>
  <c r="AI11"/>
  <c r="AH11"/>
  <c r="AG11"/>
  <c r="V11"/>
  <c r="AI10"/>
  <c r="AH10"/>
  <c r="AG10"/>
  <c r="AE10"/>
  <c r="AD10"/>
  <c r="AC10"/>
  <c r="AB10"/>
  <c r="AA10"/>
  <c r="Z10"/>
  <c r="Y10"/>
  <c r="X10"/>
  <c r="W10"/>
  <c r="V10"/>
  <c r="T10"/>
  <c r="S10"/>
  <c r="R10"/>
  <c r="Q10"/>
  <c r="P10"/>
  <c r="O10"/>
  <c r="N10"/>
  <c r="M10"/>
  <c r="L10"/>
  <c r="K10"/>
  <c r="J10"/>
  <c r="I10"/>
  <c r="H10"/>
  <c r="G10"/>
  <c r="F10"/>
  <c r="E10"/>
  <c r="D10"/>
  <c r="AI9"/>
  <c r="AH9"/>
  <c r="AG9"/>
  <c r="V9"/>
  <c r="AI8"/>
  <c r="AH8"/>
  <c r="AG8"/>
  <c r="V8"/>
  <c r="AI7"/>
  <c r="AH7"/>
  <c r="AG7"/>
  <c r="V7"/>
</calcChain>
</file>

<file path=xl/sharedStrings.xml><?xml version="1.0" encoding="utf-8"?>
<sst xmlns="http://schemas.openxmlformats.org/spreadsheetml/2006/main" count="1420" uniqueCount="422">
  <si>
    <t>旺苍嘉川化工园区基础设施建设项目槐树村二组、三组征收土地补偿复核公示表</t>
  </si>
  <si>
    <t>单位:亩、元</t>
  </si>
  <si>
    <t>所在乡镇</t>
  </si>
  <si>
    <t>权属单位</t>
  </si>
  <si>
    <t>权属人</t>
  </si>
  <si>
    <t>面积总计</t>
  </si>
  <si>
    <t>农用地</t>
  </si>
  <si>
    <t>土地      补偿标准</t>
  </si>
  <si>
    <t>土地        补偿金额</t>
  </si>
  <si>
    <t>建设用地</t>
  </si>
  <si>
    <t>未利用地</t>
  </si>
  <si>
    <t>青苗及林木       补偿费</t>
  </si>
  <si>
    <t>补偿合计</t>
  </si>
  <si>
    <t>合计</t>
  </si>
  <si>
    <t>耕地</t>
  </si>
  <si>
    <t>园地</t>
  </si>
  <si>
    <t>林地</t>
  </si>
  <si>
    <t>其他农用地</t>
  </si>
  <si>
    <t>小计</t>
  </si>
  <si>
    <t>水田</t>
  </si>
  <si>
    <t>旱地</t>
  </si>
  <si>
    <t>其他园地</t>
  </si>
  <si>
    <t>乔木林地</t>
  </si>
  <si>
    <t>竹林地</t>
  </si>
  <si>
    <t>灌木林地</t>
  </si>
  <si>
    <t>农村道路</t>
  </si>
  <si>
    <t>坑塘水面</t>
  </si>
  <si>
    <t>沟渠</t>
  </si>
  <si>
    <t>设施农用地</t>
  </si>
  <si>
    <t>田坎</t>
  </si>
  <si>
    <t>农村宅基地</t>
  </si>
  <si>
    <t>公共设施用地</t>
  </si>
  <si>
    <t>殡葬用地</t>
  </si>
  <si>
    <t>水工建筑用地</t>
  </si>
  <si>
    <t>其它草地</t>
  </si>
  <si>
    <t>河流水面</t>
  </si>
  <si>
    <t>裸岩石砾地</t>
  </si>
  <si>
    <t>0101</t>
  </si>
  <si>
    <t>0103</t>
  </si>
  <si>
    <t>0204</t>
  </si>
  <si>
    <t>0301</t>
  </si>
  <si>
    <t>0302</t>
  </si>
  <si>
    <t>0305</t>
  </si>
  <si>
    <t>1006</t>
  </si>
  <si>
    <t>1104</t>
  </si>
  <si>
    <t>1107</t>
  </si>
  <si>
    <t>1202</t>
  </si>
  <si>
    <t>1203</t>
  </si>
  <si>
    <t>0702</t>
  </si>
  <si>
    <t>0806</t>
  </si>
  <si>
    <t>0905</t>
  </si>
  <si>
    <t>1108</t>
  </si>
  <si>
    <t>0404</t>
  </si>
  <si>
    <t>1101</t>
  </si>
  <si>
    <t>1207</t>
  </si>
  <si>
    <t>嘉川镇</t>
  </si>
  <si>
    <t>槐树村二组</t>
  </si>
  <si>
    <t>李中城</t>
  </si>
  <si>
    <t>冯国生冯凯生</t>
  </si>
  <si>
    <t>集  体</t>
  </si>
  <si>
    <t>槐树村三组</t>
  </si>
  <si>
    <t>鲍冬铃</t>
  </si>
  <si>
    <t>鲍继超</t>
  </si>
  <si>
    <t>鲍继奎</t>
  </si>
  <si>
    <t>程红梅</t>
  </si>
  <si>
    <t>凡春华</t>
  </si>
  <si>
    <t>凡海明</t>
  </si>
  <si>
    <t>凡荣山</t>
  </si>
  <si>
    <t>樊明山</t>
  </si>
  <si>
    <t>樊勇军</t>
  </si>
  <si>
    <t>冯成海</t>
  </si>
  <si>
    <t>冯光华</t>
  </si>
  <si>
    <t>冯强</t>
  </si>
  <si>
    <t>冯勇</t>
  </si>
  <si>
    <t>奉香兰</t>
  </si>
  <si>
    <t>苟德英</t>
  </si>
  <si>
    <t>何朝双</t>
  </si>
  <si>
    <t>候夕强</t>
  </si>
  <si>
    <t>黄泽平</t>
  </si>
  <si>
    <t>集体</t>
  </si>
  <si>
    <t>季铁青争议</t>
  </si>
  <si>
    <t>将力均</t>
  </si>
  <si>
    <t>李春兰</t>
  </si>
  <si>
    <t>李贵</t>
  </si>
  <si>
    <t>李桂德</t>
  </si>
  <si>
    <t>李培生</t>
  </si>
  <si>
    <t>李素兰</t>
  </si>
  <si>
    <t>李晓宝</t>
  </si>
  <si>
    <t>李秀琼</t>
  </si>
  <si>
    <t>李秀容</t>
  </si>
  <si>
    <t>李怡蒙</t>
  </si>
  <si>
    <t>李治清</t>
  </si>
  <si>
    <t>李中富</t>
  </si>
  <si>
    <t>李中维</t>
  </si>
  <si>
    <t>李中应</t>
  </si>
  <si>
    <t>李忠玉</t>
  </si>
  <si>
    <t>刘泽富</t>
  </si>
  <si>
    <t>刘泽军</t>
  </si>
  <si>
    <t>卢英华</t>
  </si>
  <si>
    <t>牟国莲</t>
  </si>
  <si>
    <t>宋波</t>
  </si>
  <si>
    <t>宋满先</t>
  </si>
  <si>
    <t>宋平</t>
  </si>
  <si>
    <t>孙爱军</t>
  </si>
  <si>
    <t>唐光明</t>
  </si>
  <si>
    <t>汪正全</t>
  </si>
  <si>
    <t>汪正松</t>
  </si>
  <si>
    <t>王德军</t>
  </si>
  <si>
    <t>王德先</t>
  </si>
  <si>
    <t>王建川</t>
  </si>
  <si>
    <t>王跃贵</t>
  </si>
  <si>
    <t>吴小红</t>
  </si>
  <si>
    <t>杨明兴</t>
  </si>
  <si>
    <t>姚启军</t>
  </si>
  <si>
    <t>尹彩霞</t>
  </si>
  <si>
    <t>尹建平</t>
  </si>
  <si>
    <t>尹清玲</t>
  </si>
  <si>
    <t>尹仕灿</t>
  </si>
  <si>
    <t>尹仕春</t>
  </si>
  <si>
    <t>尹仕富</t>
  </si>
  <si>
    <t>尹仕凯</t>
  </si>
  <si>
    <t>尹仕全</t>
  </si>
  <si>
    <t>尹仕维</t>
  </si>
  <si>
    <t>尹仕元</t>
  </si>
  <si>
    <t>尹仕珍</t>
  </si>
  <si>
    <t>尹致隽</t>
  </si>
  <si>
    <t>尹子兵</t>
  </si>
  <si>
    <t>尹子发</t>
  </si>
  <si>
    <t>尹子海</t>
  </si>
  <si>
    <t>尹子华</t>
  </si>
  <si>
    <t>尹子杰</t>
  </si>
  <si>
    <t>尹子军</t>
  </si>
  <si>
    <t>尹子庆</t>
  </si>
  <si>
    <t>张翠兰</t>
  </si>
  <si>
    <t>张仁银</t>
  </si>
  <si>
    <t>张仕福</t>
  </si>
  <si>
    <t>张仕刚</t>
  </si>
  <si>
    <t>张仕强</t>
  </si>
  <si>
    <t>张仕先</t>
  </si>
  <si>
    <t>张孝行</t>
  </si>
  <si>
    <t>张孝明</t>
  </si>
  <si>
    <t>张孝文</t>
  </si>
  <si>
    <t>赵小平</t>
  </si>
  <si>
    <t>赵玉芳</t>
  </si>
  <si>
    <t>备注：片区综合地价为53200元/亩计算（土地补偿费30%、安置补偿费70%），特殊用地、建设用地、未利用地按0.5倍计算；附着物补偿乔木林4500元/亩、灌木林1800元/亩、竹林4800元/亩，青苗补偿按大春计算1344元/亩。</t>
  </si>
  <si>
    <t>旺苍嘉川化工园区基础设施建设项目和平村四组征收土地补偿复核公示表</t>
  </si>
  <si>
    <t xml:space="preserve">                                                                                                                                                                                                                                                                单位:亩、元</t>
  </si>
  <si>
    <t>所有权人</t>
  </si>
  <si>
    <t>土地补偿标准</t>
  </si>
  <si>
    <t>土地补偿金额</t>
  </si>
  <si>
    <t>土地补偿 标准</t>
  </si>
  <si>
    <t>土地补偿 金额</t>
  </si>
  <si>
    <t>青苗及林木    补偿费</t>
  </si>
  <si>
    <t>其它园地</t>
  </si>
  <si>
    <t>和平村四组</t>
  </si>
  <si>
    <t>安天帮</t>
  </si>
  <si>
    <t>安忠详</t>
  </si>
  <si>
    <t>邓军</t>
  </si>
  <si>
    <t>董春兰</t>
  </si>
  <si>
    <t>苟德元</t>
  </si>
  <si>
    <t>苟晓琼</t>
  </si>
  <si>
    <t>郭登吉</t>
  </si>
  <si>
    <t>郭菊华</t>
  </si>
  <si>
    <t>郭清芳</t>
  </si>
  <si>
    <t>黄辉国</t>
  </si>
  <si>
    <t>黄蓉</t>
  </si>
  <si>
    <t>李春蓉</t>
  </si>
  <si>
    <t>李德华</t>
  </si>
  <si>
    <t>李燕</t>
  </si>
  <si>
    <t>李杨光</t>
  </si>
  <si>
    <t>李英良</t>
  </si>
  <si>
    <t>梁国英</t>
  </si>
  <si>
    <t>罗会清</t>
  </si>
  <si>
    <t>穆秀群</t>
  </si>
  <si>
    <t>潘广群</t>
  </si>
  <si>
    <t>浦泽军</t>
  </si>
  <si>
    <t>钱平</t>
  </si>
  <si>
    <t>童志远</t>
  </si>
  <si>
    <t>王德海</t>
  </si>
  <si>
    <t>王德均</t>
  </si>
  <si>
    <t>王德学</t>
  </si>
  <si>
    <t>王加秀</t>
  </si>
  <si>
    <t>王小清</t>
  </si>
  <si>
    <t>吴达昌</t>
  </si>
  <si>
    <t>吴平仁</t>
  </si>
  <si>
    <t>向金成</t>
  </si>
  <si>
    <t>严仔兵</t>
  </si>
  <si>
    <t>严仔平</t>
  </si>
  <si>
    <t>颜海燕</t>
  </si>
  <si>
    <t>颜小玲</t>
  </si>
  <si>
    <t>颜永明</t>
  </si>
  <si>
    <t>颜永全</t>
  </si>
  <si>
    <t>颜永星</t>
  </si>
  <si>
    <t>颜勇</t>
  </si>
  <si>
    <t>杨桂华</t>
  </si>
  <si>
    <t>杨清华</t>
  </si>
  <si>
    <t>杨显平</t>
  </si>
  <si>
    <t>尹杰</t>
  </si>
  <si>
    <t>袁家忠</t>
  </si>
  <si>
    <t>昝菊华</t>
  </si>
  <si>
    <t>张爱华</t>
  </si>
  <si>
    <t>张奉</t>
  </si>
  <si>
    <t>张海</t>
  </si>
  <si>
    <t>张红</t>
  </si>
  <si>
    <t>张莉</t>
  </si>
  <si>
    <t>张烈</t>
  </si>
  <si>
    <t>张林</t>
  </si>
  <si>
    <t>张鹏</t>
  </si>
  <si>
    <t>张奇</t>
  </si>
  <si>
    <t>张青英</t>
  </si>
  <si>
    <t>张清</t>
  </si>
  <si>
    <t>张全成</t>
  </si>
  <si>
    <t>张全从</t>
  </si>
  <si>
    <t>张全毫</t>
  </si>
  <si>
    <t>张全红</t>
  </si>
  <si>
    <t>张全江</t>
  </si>
  <si>
    <t>张全敬</t>
  </si>
  <si>
    <t>张全美</t>
  </si>
  <si>
    <t>张全勉</t>
  </si>
  <si>
    <t>张全平</t>
  </si>
  <si>
    <t>张全荣</t>
  </si>
  <si>
    <t>张全寿</t>
  </si>
  <si>
    <t>张全书</t>
  </si>
  <si>
    <t>张全树</t>
  </si>
  <si>
    <t>张全祥</t>
  </si>
  <si>
    <t>张全绪</t>
  </si>
  <si>
    <t>张全银</t>
  </si>
  <si>
    <t>张全之</t>
  </si>
  <si>
    <t>张全祝</t>
  </si>
  <si>
    <t>张仁财</t>
  </si>
  <si>
    <t>张仁奉</t>
  </si>
  <si>
    <t>张仁福</t>
  </si>
  <si>
    <t>张仁岗</t>
  </si>
  <si>
    <t>张仁贵</t>
  </si>
  <si>
    <t>张仁国</t>
  </si>
  <si>
    <t>张仁红</t>
  </si>
  <si>
    <t>张仁厚</t>
  </si>
  <si>
    <t>张仁厚（原七社）</t>
  </si>
  <si>
    <t>张仁见</t>
  </si>
  <si>
    <t>张仁介</t>
  </si>
  <si>
    <t>张仁介（20家共有）</t>
  </si>
  <si>
    <t>张仁敬</t>
  </si>
  <si>
    <t>张仁科</t>
  </si>
  <si>
    <t>张仁葵</t>
  </si>
  <si>
    <t>张仁林</t>
  </si>
  <si>
    <t>张仁龙</t>
  </si>
  <si>
    <t>张仁明</t>
  </si>
  <si>
    <t>张仁模</t>
  </si>
  <si>
    <t>张仁宁</t>
  </si>
  <si>
    <t>张仁平</t>
  </si>
  <si>
    <t>张仁千</t>
  </si>
  <si>
    <t>张仁前</t>
  </si>
  <si>
    <t>张仁全</t>
  </si>
  <si>
    <t>张仁全（原七社）</t>
  </si>
  <si>
    <t>张仁生</t>
  </si>
  <si>
    <t>张仁松</t>
  </si>
  <si>
    <t>张仁宋</t>
  </si>
  <si>
    <t>张仁同</t>
  </si>
  <si>
    <t>张仁先</t>
  </si>
  <si>
    <t>张仁宣</t>
  </si>
  <si>
    <t>张仁雍</t>
  </si>
  <si>
    <t>张仁志</t>
  </si>
  <si>
    <t>张仁柱</t>
  </si>
  <si>
    <t>张仁祝</t>
  </si>
  <si>
    <t>张素成</t>
  </si>
  <si>
    <t>张涛</t>
  </si>
  <si>
    <t>张孝坤</t>
  </si>
  <si>
    <t>张孝伦</t>
  </si>
  <si>
    <t>张孝平</t>
  </si>
  <si>
    <t>张孝伟</t>
  </si>
  <si>
    <t>张孝雄</t>
  </si>
  <si>
    <t>张孝育</t>
  </si>
  <si>
    <t>张勇</t>
  </si>
  <si>
    <t>张跃</t>
  </si>
  <si>
    <t>张钟芳</t>
  </si>
  <si>
    <t>张洲铭</t>
  </si>
  <si>
    <t>赵兵</t>
  </si>
  <si>
    <t>赵崇君</t>
  </si>
  <si>
    <t>赵忠莲</t>
  </si>
  <si>
    <t>赵子云</t>
  </si>
  <si>
    <t>已补偿</t>
  </si>
  <si>
    <t>备注：片区综合地价为53200元/亩计算（土地补偿费30%、安置补偿费70%），特殊用地、建设用地、未利用地按0.5倍计算；附着物补偿乔木林4500元/亩、灌木林1800元/亩、竹林4800元/亩，青苗按大春计算1344元/亩。</t>
  </si>
  <si>
    <t>旺苍嘉川化工园区基础设施建设项目五红村四组征收土地补偿复核公示表</t>
  </si>
  <si>
    <t>土地         补偿标准</t>
  </si>
  <si>
    <t>土地          补偿金额</t>
  </si>
  <si>
    <t>土地补偿  金额</t>
  </si>
  <si>
    <t>五红村四组</t>
  </si>
  <si>
    <t>邓怀平</t>
  </si>
  <si>
    <t>奉大勇</t>
  </si>
  <si>
    <t>李富德</t>
  </si>
  <si>
    <t>李明德</t>
  </si>
  <si>
    <t>李云刚</t>
  </si>
  <si>
    <t>梁桂芳</t>
  </si>
  <si>
    <t>石海俊</t>
  </si>
  <si>
    <t>汤素军</t>
  </si>
  <si>
    <t>汤素平</t>
  </si>
  <si>
    <t>汤素勇</t>
  </si>
  <si>
    <t>王培桂</t>
  </si>
  <si>
    <t>许开贵</t>
  </si>
  <si>
    <t>许开林</t>
  </si>
  <si>
    <t>许开明</t>
  </si>
  <si>
    <t>许开松</t>
  </si>
  <si>
    <t>许明春</t>
  </si>
  <si>
    <t>殷治洪</t>
  </si>
  <si>
    <t>殷治明</t>
  </si>
  <si>
    <t>尹爱华</t>
  </si>
  <si>
    <t>尹季</t>
  </si>
  <si>
    <t>尹明</t>
  </si>
  <si>
    <t>尹仕林</t>
  </si>
  <si>
    <t>尹仕禄</t>
  </si>
  <si>
    <t>昝华香</t>
  </si>
  <si>
    <t>张东平</t>
  </si>
  <si>
    <t>张宝平</t>
  </si>
  <si>
    <t>张光红</t>
  </si>
  <si>
    <t>张光莲</t>
  </si>
  <si>
    <t>张光平</t>
  </si>
  <si>
    <t>张光余</t>
  </si>
  <si>
    <t>张菊华</t>
  </si>
  <si>
    <t>张立国</t>
  </si>
  <si>
    <t>张莉君</t>
  </si>
  <si>
    <t>禇玉芳</t>
  </si>
  <si>
    <t>周华兰</t>
  </si>
  <si>
    <t>备注：片区综合地价为53200元/亩计算（土地补偿费30%、安置补偿费70%），特殊用地、建设用地、未利用地按0.5倍计算；附着物补偿：乔木林4500元/亩、灌木林1800元/亩、竹林4800元/亩，青苗补偿按大春计算1344元/亩。</t>
  </si>
  <si>
    <t>旺苍嘉川化工园区基础设施建设项目自来村五组征收土地补偿复核公示表</t>
  </si>
  <si>
    <t>土地        补偿标准</t>
  </si>
  <si>
    <t>土地         补偿金额</t>
  </si>
  <si>
    <t>自来村五组</t>
  </si>
  <si>
    <t>何光秀</t>
  </si>
  <si>
    <t>何俊</t>
  </si>
  <si>
    <t>何伟</t>
  </si>
  <si>
    <t>王德富</t>
  </si>
  <si>
    <t>王德贵</t>
  </si>
  <si>
    <t>王德全</t>
  </si>
  <si>
    <t>王飞</t>
  </si>
  <si>
    <t>王加帮</t>
  </si>
  <si>
    <t>王加国</t>
  </si>
  <si>
    <t>王加孝</t>
  </si>
  <si>
    <t>王凯</t>
  </si>
  <si>
    <t>王奎</t>
  </si>
  <si>
    <t>王小平</t>
  </si>
  <si>
    <t>王兴超</t>
  </si>
  <si>
    <t>王兴春</t>
  </si>
  <si>
    <t>王兴刚</t>
  </si>
  <si>
    <t>王兴金</t>
  </si>
  <si>
    <t>王兴俊</t>
  </si>
  <si>
    <t>杨忠英</t>
  </si>
  <si>
    <t>备注：片区综合地价为47200元/亩计算（土地补偿费30%、安置补偿费70%），特殊用地、建设用地、未利用地按0.5倍计算；附着物补偿乔木林4500元/亩、灌木林1800元/亩、竹林4800元/亩，青苗按大春计算1344元/亩。</t>
  </si>
  <si>
    <t>旺苍嘉川化工园区基础设施建设项目自来村六组征收土地补偿复核公示表</t>
  </si>
  <si>
    <t>青苗及林木补偿费</t>
  </si>
  <si>
    <t>自来村六组</t>
  </si>
  <si>
    <t>陈秋芬</t>
  </si>
  <si>
    <t>封俊华</t>
  </si>
  <si>
    <t>苟素兰</t>
  </si>
  <si>
    <t>苟燕</t>
  </si>
  <si>
    <t>苟燕（集体）</t>
  </si>
  <si>
    <t>辜分兰</t>
  </si>
  <si>
    <t>何元朝</t>
  </si>
  <si>
    <t>候锡成</t>
  </si>
  <si>
    <t>候永芳</t>
  </si>
  <si>
    <t>贾显志</t>
  </si>
  <si>
    <t>李建中</t>
  </si>
  <si>
    <t>李菊英</t>
  </si>
  <si>
    <t>李元伍</t>
  </si>
  <si>
    <t>梁仕秀</t>
  </si>
  <si>
    <t>卢轮邦</t>
  </si>
  <si>
    <t>强军华</t>
  </si>
  <si>
    <t>汤怀悌</t>
  </si>
  <si>
    <t>汤文中</t>
  </si>
  <si>
    <t>唐江</t>
  </si>
  <si>
    <t>唐绍国</t>
  </si>
  <si>
    <t>唐绍红</t>
  </si>
  <si>
    <t>唐绍华</t>
  </si>
  <si>
    <t>唐绍军</t>
  </si>
  <si>
    <t>唐绍信</t>
  </si>
  <si>
    <t>唐绍燕</t>
  </si>
  <si>
    <t>唐正海</t>
  </si>
  <si>
    <t>唐正清</t>
  </si>
  <si>
    <t>唐正全</t>
  </si>
  <si>
    <t>唐正荣</t>
  </si>
  <si>
    <t>王德菊</t>
  </si>
  <si>
    <t>王德勇</t>
  </si>
  <si>
    <t>王金平</t>
  </si>
  <si>
    <t>王军</t>
  </si>
  <si>
    <t>王俊</t>
  </si>
  <si>
    <t>王培保</t>
  </si>
  <si>
    <t>王培斗</t>
  </si>
  <si>
    <t>王培国</t>
  </si>
  <si>
    <t>王培汉</t>
  </si>
  <si>
    <t>王培汉   王兴武</t>
  </si>
  <si>
    <t>王培华</t>
  </si>
  <si>
    <t>王培军</t>
  </si>
  <si>
    <t>王培银</t>
  </si>
  <si>
    <t>王群华</t>
  </si>
  <si>
    <t>王树华</t>
  </si>
  <si>
    <t>王小军</t>
  </si>
  <si>
    <t>王兴帮</t>
  </si>
  <si>
    <t>王兴朝</t>
  </si>
  <si>
    <t>王兴东</t>
  </si>
  <si>
    <t>王兴洪</t>
  </si>
  <si>
    <t>王兴会</t>
  </si>
  <si>
    <t>王兴均</t>
  </si>
  <si>
    <t>王兴龙</t>
  </si>
  <si>
    <t>王兴伦</t>
  </si>
  <si>
    <t>王兴强</t>
  </si>
  <si>
    <t>王兴武</t>
  </si>
  <si>
    <t>王兴正</t>
  </si>
  <si>
    <t>王银平</t>
  </si>
  <si>
    <t>王勇</t>
  </si>
  <si>
    <t>王跃</t>
  </si>
  <si>
    <t>王云</t>
  </si>
  <si>
    <t>五保户</t>
  </si>
  <si>
    <t>杨明金</t>
  </si>
  <si>
    <t>杨燕林</t>
  </si>
  <si>
    <t>尹学清</t>
  </si>
  <si>
    <t>张孝军</t>
  </si>
  <si>
    <t>旺苍嘉川化工园区基础设施建设项目寨梁村一组征收土地补偿复核公示表</t>
  </si>
  <si>
    <t>土地       补偿金额</t>
  </si>
  <si>
    <t>果园</t>
  </si>
  <si>
    <t>寨梁村一组</t>
  </si>
  <si>
    <t>苟开明</t>
  </si>
  <si>
    <t>焦小波</t>
  </si>
  <si>
    <t>备注：片区综合地价为47200元/亩计算（土地补偿费30%、安置补偿费70%），特殊用地、建设用地、未利用地按0.5倍计算；附着物补偿乔木林4500元/亩，灌木林1800元/亩，青苗按大春计算1344元/亩。</t>
  </si>
</sst>
</file>

<file path=xl/styles.xml><?xml version="1.0" encoding="utf-8"?>
<styleSheet xmlns="http://schemas.openxmlformats.org/spreadsheetml/2006/main">
  <numFmts count="6">
    <numFmt numFmtId="178" formatCode="0.00_ "/>
    <numFmt numFmtId="179" formatCode="[=0]&quot;&quot;;General"/>
    <numFmt numFmtId="180" formatCode="0_ "/>
    <numFmt numFmtId="181" formatCode="[=0]&quot;&quot;;0.000"/>
    <numFmt numFmtId="182" formatCode="0.000"/>
    <numFmt numFmtId="183" formatCode="0.000_ "/>
  </numFmts>
  <fonts count="70">
    <font>
      <sz val="10"/>
      <name val="Arial"/>
      <charset val="134"/>
    </font>
    <font>
      <sz val="28"/>
      <name val="Arial"/>
      <family val="2"/>
    </font>
    <font>
      <b/>
      <sz val="14"/>
      <name val="Arial"/>
      <family val="2"/>
    </font>
    <font>
      <sz val="18"/>
      <name val="Arial"/>
      <family val="2"/>
    </font>
    <font>
      <sz val="28"/>
      <name val="方正小标宋简体"/>
      <charset val="134"/>
    </font>
    <font>
      <sz val="18"/>
      <name val="方正小标宋简体"/>
      <charset val="134"/>
    </font>
    <font>
      <sz val="8"/>
      <name val="宋体"/>
      <charset val="134"/>
    </font>
    <font>
      <sz val="14"/>
      <name val="宋体"/>
      <charset val="134"/>
    </font>
    <font>
      <sz val="18"/>
      <name val="宋体"/>
      <charset val="134"/>
    </font>
    <font>
      <b/>
      <sz val="14"/>
      <color theme="1"/>
      <name val="宋体"/>
      <charset val="134"/>
    </font>
    <font>
      <b/>
      <sz val="18"/>
      <color theme="1"/>
      <name val="宋体"/>
      <charset val="134"/>
    </font>
    <font>
      <b/>
      <sz val="14"/>
      <name val="宋体"/>
      <charset val="134"/>
    </font>
    <font>
      <sz val="16"/>
      <name val="宋体"/>
      <charset val="134"/>
    </font>
    <font>
      <b/>
      <sz val="22"/>
      <name val="宋体"/>
      <charset val="134"/>
    </font>
    <font>
      <sz val="20"/>
      <name val="宋体"/>
      <charset val="134"/>
    </font>
    <font>
      <sz val="20"/>
      <color theme="1"/>
      <name val="宋体"/>
      <charset val="134"/>
    </font>
    <font>
      <sz val="18"/>
      <color theme="1"/>
      <name val="宋体"/>
      <charset val="134"/>
    </font>
    <font>
      <b/>
      <sz val="14"/>
      <color theme="1"/>
      <name val="新宋体"/>
      <charset val="134"/>
    </font>
    <font>
      <b/>
      <sz val="18"/>
      <color theme="1"/>
      <name val="新宋体"/>
      <charset val="134"/>
    </font>
    <font>
      <b/>
      <sz val="16"/>
      <color theme="1"/>
      <name val="新宋体"/>
      <charset val="134"/>
    </font>
    <font>
      <b/>
      <sz val="18"/>
      <name val="宋体"/>
      <charset val="134"/>
    </font>
    <font>
      <b/>
      <sz val="16"/>
      <name val="宋体"/>
      <charset val="134"/>
    </font>
    <font>
      <b/>
      <sz val="10"/>
      <name val="宋体"/>
      <charset val="134"/>
    </font>
    <font>
      <sz val="10"/>
      <name val="宋体"/>
      <charset val="134"/>
    </font>
    <font>
      <sz val="11"/>
      <name val="Arial"/>
      <family val="2"/>
    </font>
    <font>
      <b/>
      <sz val="10"/>
      <name val="Arial"/>
      <family val="2"/>
    </font>
    <font>
      <b/>
      <sz val="11"/>
      <name val="Arial"/>
      <family val="2"/>
    </font>
    <font>
      <sz val="26"/>
      <name val="方正小标宋简体"/>
      <charset val="134"/>
    </font>
    <font>
      <b/>
      <sz val="26"/>
      <name val="方正小标宋简体"/>
      <charset val="134"/>
    </font>
    <font>
      <sz val="11"/>
      <name val="宋体"/>
      <charset val="134"/>
    </font>
    <font>
      <b/>
      <sz val="10"/>
      <color theme="1"/>
      <name val="宋体"/>
      <charset val="134"/>
    </font>
    <font>
      <sz val="12"/>
      <name val="宋体"/>
      <charset val="134"/>
    </font>
    <font>
      <sz val="12"/>
      <color theme="1"/>
      <name val="宋体"/>
      <charset val="134"/>
      <scheme val="minor"/>
    </font>
    <font>
      <b/>
      <sz val="12"/>
      <color theme="1"/>
      <name val="宋体"/>
      <charset val="134"/>
      <scheme val="minor"/>
    </font>
    <font>
      <sz val="12"/>
      <name val="宋体"/>
      <charset val="134"/>
      <scheme val="minor"/>
    </font>
    <font>
      <b/>
      <sz val="12"/>
      <name val="宋体"/>
      <charset val="134"/>
      <scheme val="minor"/>
    </font>
    <font>
      <sz val="10"/>
      <name val="方正小标宋简体"/>
      <charset val="134"/>
    </font>
    <font>
      <sz val="10"/>
      <color theme="1"/>
      <name val="宋体"/>
      <charset val="134"/>
      <scheme val="minor"/>
    </font>
    <font>
      <sz val="11"/>
      <color theme="1"/>
      <name val="宋体"/>
      <charset val="134"/>
      <scheme val="minor"/>
    </font>
    <font>
      <sz val="10"/>
      <name val="宋体"/>
      <charset val="134"/>
      <scheme val="minor"/>
    </font>
    <font>
      <sz val="11"/>
      <name val="宋体"/>
      <charset val="134"/>
      <scheme val="minor"/>
    </font>
    <font>
      <sz val="11"/>
      <name val="方正小标宋简体"/>
      <charset val="134"/>
    </font>
    <font>
      <b/>
      <sz val="11"/>
      <name val="宋体"/>
      <charset val="134"/>
    </font>
    <font>
      <sz val="9"/>
      <color theme="1"/>
      <name val="宋体"/>
      <charset val="134"/>
      <scheme val="minor"/>
    </font>
    <font>
      <sz val="9"/>
      <name val="宋体"/>
      <charset val="134"/>
      <scheme val="minor"/>
    </font>
    <font>
      <b/>
      <sz val="11"/>
      <name val="方正小标宋简体"/>
      <charset val="134"/>
    </font>
    <font>
      <b/>
      <sz val="12"/>
      <name val="宋体"/>
      <charset val="134"/>
    </font>
    <font>
      <sz val="9"/>
      <name val="宋体"/>
      <charset val="134"/>
    </font>
    <font>
      <sz val="10"/>
      <color theme="1"/>
      <name val="宋体"/>
      <charset val="134"/>
    </font>
    <font>
      <b/>
      <sz val="11"/>
      <color theme="1"/>
      <name val="宋体"/>
      <charset val="134"/>
      <scheme val="minor"/>
    </font>
    <font>
      <b/>
      <sz val="11"/>
      <color theme="1"/>
      <name val="宋体"/>
      <charset val="134"/>
    </font>
    <font>
      <sz val="9"/>
      <color theme="1"/>
      <name val="宋体"/>
      <charset val="134"/>
    </font>
    <font>
      <b/>
      <sz val="8"/>
      <name val="宋体"/>
      <charset val="134"/>
    </font>
    <font>
      <sz val="26"/>
      <color theme="1"/>
      <name val="方正小标宋简体"/>
      <charset val="134"/>
    </font>
    <font>
      <sz val="11"/>
      <color theme="1"/>
      <name val="宋体"/>
      <charset val="134"/>
    </font>
    <font>
      <b/>
      <sz val="9"/>
      <color theme="1"/>
      <name val="宋体"/>
      <charset val="134"/>
      <scheme val="minor"/>
    </font>
    <font>
      <b/>
      <sz val="10"/>
      <color theme="1"/>
      <name val="宋体"/>
      <charset val="134"/>
      <scheme val="minor"/>
    </font>
    <font>
      <b/>
      <sz val="11"/>
      <name val="宋体"/>
      <charset val="134"/>
      <scheme val="minor"/>
    </font>
    <font>
      <sz val="8"/>
      <color theme="1"/>
      <name val="宋体"/>
      <charset val="134"/>
      <scheme val="minor"/>
    </font>
    <font>
      <b/>
      <sz val="9"/>
      <name val="宋体"/>
      <charset val="134"/>
      <scheme val="minor"/>
    </font>
    <font>
      <sz val="12"/>
      <name val="Arial"/>
      <family val="2"/>
    </font>
    <font>
      <b/>
      <sz val="12"/>
      <name val="Arial"/>
      <family val="2"/>
    </font>
    <font>
      <sz val="12"/>
      <color theme="1"/>
      <name val="宋体"/>
      <charset val="134"/>
    </font>
    <font>
      <sz val="14"/>
      <color theme="1"/>
      <name val="宋体"/>
      <charset val="134"/>
    </font>
    <font>
      <b/>
      <sz val="12"/>
      <color theme="1"/>
      <name val="宋体"/>
      <charset val="134"/>
    </font>
    <font>
      <sz val="14"/>
      <name val="宋体"/>
      <charset val="134"/>
      <scheme val="minor"/>
    </font>
    <font>
      <sz val="12"/>
      <name val="方正小标宋简体"/>
      <charset val="134"/>
    </font>
    <font>
      <b/>
      <sz val="12"/>
      <name val="方正小标宋简体"/>
      <charset val="134"/>
    </font>
    <font>
      <u/>
      <sz val="11"/>
      <color rgb="FF0000FF"/>
      <name val="宋体"/>
      <charset val="134"/>
      <scheme val="minor"/>
    </font>
    <font>
      <sz val="9"/>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pplyNumberFormat="0" applyFill="0" applyBorder="0" applyAlignment="0" applyProtection="0"/>
    <xf numFmtId="0" fontId="68" fillId="0" borderId="0" applyNumberFormat="0" applyFill="0" applyBorder="0" applyAlignment="0" applyProtection="0">
      <alignment vertical="center"/>
    </xf>
    <xf numFmtId="0" fontId="38" fillId="0" borderId="0">
      <alignment vertical="center"/>
    </xf>
  </cellStyleXfs>
  <cellXfs count="321">
    <xf numFmtId="0" fontId="0" fillId="0" borderId="0" xfId="0"/>
    <xf numFmtId="0" fontId="1" fillId="0" borderId="0" xfId="0" applyFont="1"/>
    <xf numFmtId="0" fontId="2" fillId="0" borderId="0" xfId="0" applyFont="1"/>
    <xf numFmtId="0" fontId="3" fillId="0" borderId="0" xfId="0" applyFont="1"/>
    <xf numFmtId="0" fontId="6" fillId="0" borderId="0" xfId="0" applyNumberFormat="1" applyFont="1" applyFill="1" applyBorder="1" applyAlignment="1" applyProtection="1">
      <alignment vertical="center"/>
    </xf>
    <xf numFmtId="0" fontId="9"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xf>
    <xf numFmtId="0" fontId="12" fillId="0" borderId="1" xfId="0" applyFont="1" applyFill="1" applyBorder="1" applyAlignment="1" applyProtection="1">
      <alignment horizontal="center" vertical="center" wrapText="1"/>
    </xf>
    <xf numFmtId="0" fontId="8" fillId="0" borderId="1" xfId="0" applyFont="1" applyBorder="1" applyAlignment="1">
      <alignment horizontal="center" vertical="center"/>
    </xf>
    <xf numFmtId="0" fontId="13"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wrapText="1"/>
    </xf>
    <xf numFmtId="0" fontId="12" fillId="0" borderId="2" xfId="0" applyFont="1" applyFill="1" applyBorder="1" applyAlignment="1" applyProtection="1">
      <alignment vertical="center"/>
    </xf>
    <xf numFmtId="0" fontId="12" fillId="0" borderId="2"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9" fillId="0" borderId="2" xfId="0" applyFont="1" applyBorder="1" applyAlignment="1">
      <alignment horizontal="center" vertical="center"/>
    </xf>
    <xf numFmtId="0" fontId="8" fillId="0" borderId="1" xfId="0" applyNumberFormat="1" applyFont="1" applyBorder="1" applyAlignment="1">
      <alignment horizontal="center" vertical="center"/>
    </xf>
    <xf numFmtId="0" fontId="12" fillId="0" borderId="1" xfId="0" applyFont="1" applyBorder="1" applyAlignment="1">
      <alignment horizontal="center" vertical="center"/>
    </xf>
    <xf numFmtId="0" fontId="8" fillId="0" borderId="2" xfId="0" applyNumberFormat="1" applyFont="1" applyBorder="1" applyAlignment="1">
      <alignment horizontal="center" vertical="center"/>
    </xf>
    <xf numFmtId="0" fontId="12" fillId="0" borderId="2" xfId="0" applyFont="1" applyBorder="1" applyAlignment="1">
      <alignment horizontal="center" vertical="center"/>
    </xf>
    <xf numFmtId="178" fontId="20" fillId="0" borderId="1" xfId="0" applyNumberFormat="1" applyFont="1" applyBorder="1" applyAlignment="1">
      <alignment horizontal="center" vertical="center"/>
    </xf>
    <xf numFmtId="178" fontId="21" fillId="0" borderId="1" xfId="0" applyNumberFormat="1" applyFont="1" applyBorder="1" applyAlignment="1">
      <alignment vertical="center"/>
    </xf>
    <xf numFmtId="0" fontId="8" fillId="0" borderId="2" xfId="0" applyFont="1" applyBorder="1" applyAlignment="1">
      <alignment horizontal="center" vertical="center"/>
    </xf>
    <xf numFmtId="178" fontId="20" fillId="0" borderId="2" xfId="0" applyNumberFormat="1" applyFont="1" applyBorder="1" applyAlignment="1">
      <alignment horizontal="center" vertical="center"/>
    </xf>
    <xf numFmtId="178" fontId="21" fillId="0" borderId="2" xfId="0" applyNumberFormat="1" applyFont="1" applyBorder="1" applyAlignment="1">
      <alignment vertical="center"/>
    </xf>
    <xf numFmtId="178" fontId="19" fillId="0" borderId="2" xfId="0" applyNumberFormat="1" applyFont="1" applyBorder="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xf>
    <xf numFmtId="0" fontId="0"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178" fontId="0" fillId="0" borderId="0" xfId="0" applyNumberFormat="1" applyFont="1" applyAlignment="1">
      <alignment horizontal="center" vertical="center"/>
    </xf>
    <xf numFmtId="0" fontId="24" fillId="0" borderId="0" xfId="0" applyFont="1" applyAlignment="1">
      <alignment horizontal="center" vertical="center"/>
    </xf>
    <xf numFmtId="0" fontId="26" fillId="0" borderId="0" xfId="0" applyFont="1" applyAlignment="1">
      <alignment horizontal="center" vertical="center"/>
    </xf>
    <xf numFmtId="0" fontId="23" fillId="0" borderId="0" xfId="0" applyNumberFormat="1" applyFont="1" applyFill="1" applyBorder="1" applyAlignment="1" applyProtection="1">
      <alignment horizontal="center" vertical="center"/>
    </xf>
    <xf numFmtId="0" fontId="30" fillId="0" borderId="1" xfId="0"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center" vertical="center"/>
    </xf>
    <xf numFmtId="0" fontId="31" fillId="0" borderId="1" xfId="0" applyFont="1" applyFill="1" applyBorder="1" applyAlignment="1" applyProtection="1">
      <alignment horizontal="center" vertical="center"/>
    </xf>
    <xf numFmtId="0" fontId="32" fillId="0" borderId="1" xfId="0" applyNumberFormat="1" applyFont="1" applyFill="1" applyBorder="1" applyAlignment="1" applyProtection="1">
      <alignment horizontal="center" vertical="center" wrapText="1"/>
    </xf>
    <xf numFmtId="179" fontId="33" fillId="0" borderId="1" xfId="0" applyNumberFormat="1" applyFont="1" applyFill="1" applyBorder="1" applyAlignment="1" applyProtection="1">
      <alignment horizontal="center" vertical="center"/>
    </xf>
    <xf numFmtId="179" fontId="32" fillId="0" borderId="1" xfId="0" applyNumberFormat="1" applyFont="1" applyFill="1" applyBorder="1" applyAlignment="1" applyProtection="1">
      <alignment horizontal="center" vertical="center"/>
    </xf>
    <xf numFmtId="0" fontId="34" fillId="0" borderId="1" xfId="0" applyNumberFormat="1" applyFont="1" applyFill="1" applyBorder="1" applyAlignment="1" applyProtection="1">
      <alignment horizontal="center" vertical="center" wrapText="1"/>
    </xf>
    <xf numFmtId="179" fontId="35" fillId="0" borderId="1" xfId="0" applyNumberFormat="1" applyFont="1" applyFill="1" applyBorder="1" applyAlignment="1" applyProtection="1">
      <alignment horizontal="center" vertical="center"/>
    </xf>
    <xf numFmtId="179" fontId="34" fillId="0" borderId="1" xfId="0" applyNumberFormat="1" applyFont="1" applyFill="1" applyBorder="1" applyAlignment="1" applyProtection="1">
      <alignment horizontal="center" vertical="center"/>
    </xf>
    <xf numFmtId="179" fontId="37" fillId="0" borderId="1" xfId="0" applyNumberFormat="1" applyFont="1" applyFill="1" applyBorder="1" applyAlignment="1" applyProtection="1">
      <alignment horizontal="center" vertical="center"/>
    </xf>
    <xf numFmtId="178" fontId="37" fillId="0" borderId="1" xfId="0" applyNumberFormat="1" applyFont="1" applyFill="1" applyBorder="1" applyAlignment="1" applyProtection="1">
      <alignment horizontal="center" vertical="center"/>
    </xf>
    <xf numFmtId="179" fontId="38" fillId="0" borderId="1" xfId="0" applyNumberFormat="1" applyFont="1" applyFill="1" applyBorder="1" applyAlignment="1" applyProtection="1">
      <alignment horizontal="center" vertical="center"/>
    </xf>
    <xf numFmtId="179" fontId="39" fillId="0" borderId="1" xfId="0" applyNumberFormat="1" applyFont="1" applyFill="1" applyBorder="1" applyAlignment="1" applyProtection="1">
      <alignment horizontal="center" vertical="center"/>
    </xf>
    <xf numFmtId="178" fontId="39" fillId="0" borderId="1" xfId="0" applyNumberFormat="1" applyFont="1" applyFill="1" applyBorder="1" applyAlignment="1" applyProtection="1">
      <alignment horizontal="center" vertical="center"/>
    </xf>
    <xf numFmtId="179" fontId="40" fillId="0" borderId="1" xfId="0" applyNumberFormat="1" applyFont="1" applyFill="1" applyBorder="1" applyAlignment="1" applyProtection="1">
      <alignment horizontal="center" vertical="center"/>
    </xf>
    <xf numFmtId="0" fontId="29" fillId="0" borderId="1" xfId="0" applyFont="1" applyBorder="1" applyAlignment="1">
      <alignment horizontal="center" vertical="center"/>
    </xf>
    <xf numFmtId="179" fontId="43" fillId="0" borderId="1" xfId="0" applyNumberFormat="1" applyFont="1" applyFill="1" applyBorder="1" applyAlignment="1" applyProtection="1">
      <alignment horizontal="center" vertical="center"/>
    </xf>
    <xf numFmtId="179" fontId="44" fillId="0" borderId="1" xfId="0" applyNumberFormat="1" applyFont="1" applyFill="1" applyBorder="1" applyAlignment="1" applyProtection="1">
      <alignment horizontal="center" vertical="center"/>
    </xf>
    <xf numFmtId="178" fontId="29" fillId="0" borderId="1" xfId="0" applyNumberFormat="1" applyFont="1" applyBorder="1" applyAlignment="1">
      <alignment horizontal="center" vertical="center"/>
    </xf>
    <xf numFmtId="178" fontId="7" fillId="0" borderId="1" xfId="0" applyNumberFormat="1" applyFont="1" applyBorder="1" applyAlignment="1">
      <alignment horizontal="center" vertical="center"/>
    </xf>
    <xf numFmtId="178" fontId="42" fillId="0" borderId="1" xfId="0" applyNumberFormat="1" applyFont="1" applyBorder="1" applyAlignment="1">
      <alignment horizontal="center" vertical="center"/>
    </xf>
    <xf numFmtId="0" fontId="31" fillId="0" borderId="2" xfId="0" applyFont="1" applyFill="1" applyBorder="1" applyAlignment="1" applyProtection="1">
      <alignment horizontal="center" vertical="center"/>
    </xf>
    <xf numFmtId="0" fontId="32" fillId="0" borderId="2" xfId="0" applyNumberFormat="1" applyFont="1" applyFill="1" applyBorder="1" applyAlignment="1" applyProtection="1">
      <alignment horizontal="center" vertical="center" wrapText="1"/>
    </xf>
    <xf numFmtId="179" fontId="33" fillId="0" borderId="2" xfId="0" applyNumberFormat="1" applyFont="1" applyFill="1" applyBorder="1" applyAlignment="1" applyProtection="1">
      <alignment horizontal="center" vertical="center"/>
    </xf>
    <xf numFmtId="179" fontId="32" fillId="0" borderId="2" xfId="0" applyNumberFormat="1" applyFont="1" applyFill="1" applyBorder="1" applyAlignment="1" applyProtection="1">
      <alignment horizontal="center" vertical="center"/>
    </xf>
    <xf numFmtId="0" fontId="42" fillId="0" borderId="2" xfId="0" applyFont="1" applyBorder="1" applyAlignment="1">
      <alignment horizontal="center" vertical="center" wrapText="1"/>
    </xf>
    <xf numFmtId="179" fontId="37" fillId="0" borderId="2" xfId="0" applyNumberFormat="1" applyFont="1" applyFill="1" applyBorder="1" applyAlignment="1" applyProtection="1">
      <alignment horizontal="center" vertical="center"/>
    </xf>
    <xf numFmtId="178" fontId="37" fillId="0" borderId="2" xfId="0" applyNumberFormat="1" applyFont="1" applyFill="1" applyBorder="1" applyAlignment="1" applyProtection="1">
      <alignment horizontal="center" vertical="center"/>
    </xf>
    <xf numFmtId="0" fontId="22" fillId="0" borderId="2" xfId="0" applyFont="1" applyBorder="1" applyAlignment="1">
      <alignment horizontal="center" vertical="center" wrapText="1"/>
    </xf>
    <xf numFmtId="179" fontId="43" fillId="0" borderId="2" xfId="0" applyNumberFormat="1" applyFont="1" applyFill="1" applyBorder="1" applyAlignment="1" applyProtection="1">
      <alignment horizontal="center" vertical="center"/>
    </xf>
    <xf numFmtId="0" fontId="29" fillId="0" borderId="2" xfId="0" applyFont="1" applyBorder="1" applyAlignment="1">
      <alignment horizontal="center" vertical="center"/>
    </xf>
    <xf numFmtId="178" fontId="29" fillId="0" borderId="2" xfId="0" applyNumberFormat="1" applyFont="1" applyBorder="1" applyAlignment="1">
      <alignment horizontal="center" vertical="center"/>
    </xf>
    <xf numFmtId="178" fontId="7" fillId="0" borderId="2" xfId="0" applyNumberFormat="1" applyFont="1" applyBorder="1" applyAlignment="1">
      <alignment horizontal="center" vertical="center"/>
    </xf>
    <xf numFmtId="178" fontId="42"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center" vertical="center" wrapText="1"/>
    </xf>
    <xf numFmtId="0" fontId="29" fillId="0" borderId="0" xfId="0" applyFont="1"/>
    <xf numFmtId="0" fontId="29" fillId="0" borderId="0" xfId="0" applyFont="1" applyAlignment="1">
      <alignment horizontal="center" vertical="center"/>
    </xf>
    <xf numFmtId="178" fontId="0" fillId="0" borderId="0" xfId="0" applyNumberFormat="1" applyAlignment="1">
      <alignment horizontal="center" vertical="center"/>
    </xf>
    <xf numFmtId="0" fontId="47" fillId="0" borderId="1" xfId="0" applyNumberFormat="1" applyFont="1" applyFill="1" applyBorder="1" applyAlignment="1" applyProtection="1">
      <alignment horizontal="center" vertical="center" wrapText="1"/>
    </xf>
    <xf numFmtId="49" fontId="47" fillId="0" borderId="1" xfId="0" applyNumberFormat="1" applyFont="1" applyFill="1" applyBorder="1" applyAlignment="1" applyProtection="1">
      <alignment horizontal="center" vertical="center"/>
    </xf>
    <xf numFmtId="0" fontId="29" fillId="0" borderId="1" xfId="0"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xf>
    <xf numFmtId="179" fontId="49" fillId="0" borderId="1" xfId="0" applyNumberFormat="1" applyFont="1" applyFill="1" applyBorder="1" applyAlignment="1" applyProtection="1">
      <alignment horizontal="center" vertical="center"/>
    </xf>
    <xf numFmtId="179" fontId="38" fillId="0" borderId="1" xfId="0" applyNumberFormat="1" applyFont="1" applyFill="1" applyBorder="1" applyAlignment="1" applyProtection="1">
      <alignment vertical="center"/>
    </xf>
    <xf numFmtId="0" fontId="29" fillId="0" borderId="2" xfId="0" applyFont="1" applyFill="1" applyBorder="1" applyAlignment="1" applyProtection="1">
      <alignment horizontal="center" vertical="center"/>
    </xf>
    <xf numFmtId="0" fontId="38" fillId="0" borderId="2" xfId="0" applyNumberFormat="1" applyFont="1" applyFill="1" applyBorder="1" applyAlignment="1" applyProtection="1">
      <alignment horizontal="center" vertical="center"/>
    </xf>
    <xf numFmtId="179" fontId="49" fillId="0" borderId="2" xfId="0" applyNumberFormat="1" applyFont="1" applyFill="1" applyBorder="1" applyAlignment="1" applyProtection="1">
      <alignment horizontal="center" vertical="center"/>
    </xf>
    <xf numFmtId="179" fontId="38" fillId="0" borderId="2" xfId="0" applyNumberFormat="1" applyFont="1" applyFill="1" applyBorder="1" applyAlignment="1" applyProtection="1">
      <alignment vertical="center"/>
    </xf>
    <xf numFmtId="0" fontId="50" fillId="0" borderId="1" xfId="0"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178" fontId="37" fillId="0" borderId="1" xfId="0" applyNumberFormat="1" applyFont="1" applyFill="1" applyBorder="1" applyAlignment="1" applyProtection="1">
      <alignment vertical="center"/>
    </xf>
    <xf numFmtId="179" fontId="40" fillId="0" borderId="2" xfId="0" applyNumberFormat="1" applyFont="1" applyFill="1" applyBorder="1" applyAlignment="1" applyProtection="1">
      <alignment vertical="center"/>
    </xf>
    <xf numFmtId="179" fontId="38" fillId="0" borderId="2" xfId="0" applyNumberFormat="1" applyFont="1" applyFill="1" applyBorder="1" applyAlignment="1" applyProtection="1">
      <alignment horizontal="center" vertical="center"/>
    </xf>
    <xf numFmtId="178" fontId="37" fillId="0" borderId="2" xfId="0" applyNumberFormat="1" applyFont="1" applyFill="1" applyBorder="1" applyAlignment="1" applyProtection="1">
      <alignment vertical="center"/>
    </xf>
    <xf numFmtId="0" fontId="51" fillId="0" borderId="1" xfId="0" applyFont="1" applyFill="1" applyBorder="1" applyAlignment="1" applyProtection="1">
      <alignment horizontal="center" vertical="center" wrapText="1"/>
    </xf>
    <xf numFmtId="0" fontId="53" fillId="0" borderId="0"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horizontal="center" vertical="center"/>
    </xf>
    <xf numFmtId="0" fontId="49" fillId="0" borderId="0" xfId="0" applyNumberFormat="1" applyFont="1" applyFill="1" applyBorder="1" applyAlignment="1" applyProtection="1">
      <alignment horizontal="center" vertical="center"/>
    </xf>
    <xf numFmtId="0" fontId="24" fillId="0" borderId="0" xfId="0" applyFont="1"/>
    <xf numFmtId="178" fontId="24" fillId="0" borderId="0" xfId="0" applyNumberFormat="1" applyFont="1"/>
    <xf numFmtId="178" fontId="0" fillId="0" borderId="0" xfId="0" applyNumberFormat="1" applyFont="1"/>
    <xf numFmtId="0" fontId="0" fillId="0" borderId="0" xfId="0" applyFont="1"/>
    <xf numFmtId="0" fontId="51" fillId="0" borderId="1"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49" fontId="29" fillId="0" borderId="1"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xf>
    <xf numFmtId="181" fontId="49" fillId="0" borderId="5" xfId="0" applyNumberFormat="1" applyFont="1" applyFill="1" applyBorder="1" applyAlignment="1" applyProtection="1">
      <alignment horizontal="center" vertical="center"/>
    </xf>
    <xf numFmtId="181" fontId="38" fillId="0" borderId="1" xfId="0" applyNumberFormat="1" applyFont="1" applyFill="1" applyBorder="1" applyAlignment="1" applyProtection="1">
      <alignment horizontal="center" vertical="center"/>
    </xf>
    <xf numFmtId="181" fontId="40" fillId="0" borderId="1" xfId="0" applyNumberFormat="1" applyFont="1" applyFill="1" applyBorder="1" applyAlignment="1" applyProtection="1">
      <alignment horizontal="center" vertical="center"/>
    </xf>
    <xf numFmtId="0" fontId="38" fillId="0" borderId="5" xfId="0" applyNumberFormat="1" applyFont="1" applyFill="1" applyBorder="1" applyAlignment="1" applyProtection="1">
      <alignment horizontal="center" vertical="center"/>
    </xf>
    <xf numFmtId="181" fontId="38" fillId="0" borderId="5" xfId="0" applyNumberFormat="1" applyFont="1" applyFill="1" applyBorder="1" applyAlignment="1" applyProtection="1">
      <alignment horizontal="center" vertical="center"/>
    </xf>
    <xf numFmtId="181" fontId="40" fillId="0" borderId="5" xfId="0" applyNumberFormat="1" applyFont="1" applyFill="1" applyBorder="1" applyAlignment="1" applyProtection="1">
      <alignment horizontal="center" vertical="center"/>
    </xf>
    <xf numFmtId="0" fontId="42" fillId="0" borderId="5" xfId="0" applyFont="1" applyBorder="1" applyAlignment="1">
      <alignment horizontal="center" vertical="center"/>
    </xf>
    <xf numFmtId="181" fontId="44" fillId="0" borderId="1" xfId="0" applyNumberFormat="1" applyFont="1" applyFill="1" applyBorder="1" applyAlignment="1" applyProtection="1">
      <alignment horizontal="center" vertical="center"/>
    </xf>
    <xf numFmtId="181" fontId="44" fillId="0" borderId="5" xfId="0" applyNumberFormat="1" applyFont="1" applyFill="1" applyBorder="1" applyAlignment="1" applyProtection="1">
      <alignment horizontal="center" vertical="center"/>
    </xf>
    <xf numFmtId="178" fontId="38" fillId="0" borderId="1" xfId="0" applyNumberFormat="1" applyFont="1" applyFill="1" applyBorder="1" applyAlignment="1" applyProtection="1">
      <alignment horizontal="center" vertical="center"/>
    </xf>
    <xf numFmtId="178" fontId="49" fillId="0" borderId="1" xfId="0" applyNumberFormat="1" applyFont="1" applyFill="1" applyBorder="1" applyAlignment="1" applyProtection="1">
      <alignment horizontal="center" vertical="center"/>
    </xf>
    <xf numFmtId="181" fontId="39" fillId="0" borderId="5" xfId="0" applyNumberFormat="1" applyFont="1" applyFill="1" applyBorder="1" applyAlignment="1" applyProtection="1">
      <alignment horizontal="center" vertical="center"/>
    </xf>
    <xf numFmtId="178" fontId="55" fillId="0" borderId="1" xfId="0" applyNumberFormat="1" applyFont="1" applyFill="1" applyBorder="1" applyAlignment="1" applyProtection="1">
      <alignment vertical="center"/>
    </xf>
    <xf numFmtId="0" fontId="37" fillId="0" borderId="1" xfId="0" applyNumberFormat="1" applyFont="1" applyFill="1" applyBorder="1" applyAlignment="1" applyProtection="1">
      <alignment horizontal="center" vertical="center"/>
    </xf>
    <xf numFmtId="178" fontId="55" fillId="0" borderId="1" xfId="0" applyNumberFormat="1" applyFont="1" applyFill="1" applyBorder="1" applyAlignment="1" applyProtection="1">
      <alignment horizontal="center" vertical="center"/>
    </xf>
    <xf numFmtId="0" fontId="22" fillId="0" borderId="5" xfId="0" applyFont="1" applyBorder="1" applyAlignment="1">
      <alignment horizontal="center" vertical="center"/>
    </xf>
    <xf numFmtId="0" fontId="44" fillId="0" borderId="0" xfId="0" applyNumberFormat="1" applyFont="1" applyFill="1" applyBorder="1" applyAlignment="1" applyProtection="1">
      <alignment horizontal="center" vertical="center"/>
    </xf>
    <xf numFmtId="182" fontId="38" fillId="0" borderId="1" xfId="0" applyNumberFormat="1" applyFont="1" applyFill="1" applyBorder="1" applyAlignment="1" applyProtection="1">
      <alignment horizontal="center" vertical="center" wrapText="1"/>
    </xf>
    <xf numFmtId="181" fontId="49" fillId="0" borderId="1" xfId="0" applyNumberFormat="1" applyFont="1" applyFill="1" applyBorder="1" applyAlignment="1" applyProtection="1">
      <alignment horizontal="center" vertical="center"/>
    </xf>
    <xf numFmtId="178" fontId="56" fillId="0" borderId="1" xfId="0" applyNumberFormat="1" applyFont="1" applyFill="1" applyBorder="1" applyAlignment="1" applyProtection="1">
      <alignment horizontal="center" vertical="center"/>
    </xf>
    <xf numFmtId="181" fontId="55" fillId="0" borderId="1"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xf>
    <xf numFmtId="182" fontId="40" fillId="0" borderId="1" xfId="0" applyNumberFormat="1" applyFont="1" applyFill="1" applyBorder="1" applyAlignment="1" applyProtection="1">
      <alignment horizontal="center" vertical="center" wrapText="1"/>
    </xf>
    <xf numFmtId="181" fontId="57" fillId="0" borderId="5" xfId="0" applyNumberFormat="1" applyFont="1" applyFill="1" applyBorder="1" applyAlignment="1" applyProtection="1">
      <alignment horizontal="center" vertical="center"/>
    </xf>
    <xf numFmtId="181" fontId="57" fillId="0" borderId="1" xfId="0" applyNumberFormat="1" applyFont="1" applyFill="1" applyBorder="1" applyAlignment="1" applyProtection="1">
      <alignment horizontal="center" vertical="center"/>
    </xf>
    <xf numFmtId="182" fontId="58" fillId="0" borderId="1" xfId="0" applyNumberFormat="1" applyFont="1" applyFill="1" applyBorder="1" applyAlignment="1" applyProtection="1">
      <alignment horizontal="center" vertical="center" wrapText="1"/>
    </xf>
    <xf numFmtId="181" fontId="59" fillId="0" borderId="1" xfId="0" applyNumberFormat="1" applyFont="1" applyFill="1" applyBorder="1" applyAlignment="1" applyProtection="1">
      <alignment horizontal="center" vertical="center"/>
    </xf>
    <xf numFmtId="181" fontId="34" fillId="0" borderId="1"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wrapText="1"/>
    </xf>
    <xf numFmtId="181" fontId="39" fillId="0" borderId="1" xfId="0" applyNumberFormat="1" applyFont="1" applyFill="1" applyBorder="1" applyAlignment="1" applyProtection="1">
      <alignment horizontal="center" vertical="center"/>
    </xf>
    <xf numFmtId="181" fontId="55" fillId="0" borderId="5" xfId="0" applyNumberFormat="1" applyFont="1" applyFill="1" applyBorder="1" applyAlignment="1" applyProtection="1">
      <alignment horizontal="center" vertical="center"/>
    </xf>
    <xf numFmtId="178" fontId="22" fillId="0" borderId="5" xfId="0" applyNumberFormat="1" applyFont="1" applyBorder="1" applyAlignment="1">
      <alignment horizontal="center" vertical="center"/>
    </xf>
    <xf numFmtId="178" fontId="37" fillId="0" borderId="0" xfId="0" applyNumberFormat="1" applyFont="1" applyFill="1" applyBorder="1" applyAlignment="1" applyProtection="1">
      <alignment horizontal="center" vertical="center"/>
    </xf>
    <xf numFmtId="178" fontId="38" fillId="0" borderId="0" xfId="0" applyNumberFormat="1" applyFont="1" applyFill="1" applyBorder="1" applyAlignment="1" applyProtection="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0" fillId="0" borderId="0" xfId="0" applyFont="1"/>
    <xf numFmtId="178" fontId="60" fillId="0" borderId="0" xfId="0" applyNumberFormat="1" applyFont="1"/>
    <xf numFmtId="0" fontId="60" fillId="0" borderId="0" xfId="0" applyFont="1"/>
    <xf numFmtId="178" fontId="60" fillId="0" borderId="0" xfId="0" applyNumberFormat="1" applyFont="1"/>
    <xf numFmtId="0" fontId="60" fillId="0" borderId="0" xfId="0" applyFont="1"/>
    <xf numFmtId="0" fontId="61" fillId="0" borderId="0" xfId="0" applyFont="1" applyAlignment="1">
      <alignment horizontal="center" vertical="center"/>
    </xf>
    <xf numFmtId="0" fontId="62" fillId="0" borderId="1" xfId="0"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179" fontId="46" fillId="0" borderId="1"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xf>
    <xf numFmtId="179" fontId="63" fillId="0" borderId="1" xfId="0" applyNumberFormat="1" applyFont="1" applyFill="1" applyBorder="1" applyAlignment="1" applyProtection="1">
      <alignment horizontal="center" vertical="center" wrapText="1"/>
    </xf>
    <xf numFmtId="179" fontId="63" fillId="0" borderId="1" xfId="0" applyNumberFormat="1" applyFont="1" applyFill="1" applyBorder="1" applyAlignment="1" applyProtection="1">
      <alignment horizontal="center" vertical="center"/>
    </xf>
    <xf numFmtId="0" fontId="54" fillId="0" borderId="2" xfId="0" applyFont="1" applyFill="1" applyBorder="1" applyAlignment="1" applyProtection="1">
      <alignment horizontal="center" vertical="center" wrapText="1"/>
    </xf>
    <xf numFmtId="179" fontId="46" fillId="0" borderId="2" xfId="0" applyNumberFormat="1" applyFont="1" applyFill="1" applyBorder="1" applyAlignment="1" applyProtection="1">
      <alignment horizontal="center" vertical="center" wrapText="1"/>
    </xf>
    <xf numFmtId="179" fontId="7" fillId="0" borderId="2" xfId="0" applyNumberFormat="1" applyFont="1" applyFill="1" applyBorder="1" applyAlignment="1" applyProtection="1">
      <alignment horizontal="center" vertical="center" wrapText="1"/>
    </xf>
    <xf numFmtId="179" fontId="7" fillId="0" borderId="2" xfId="0" applyNumberFormat="1" applyFont="1" applyFill="1" applyBorder="1" applyAlignment="1" applyProtection="1">
      <alignment horizontal="center" vertical="center"/>
    </xf>
    <xf numFmtId="179" fontId="63" fillId="0" borderId="2"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40" fillId="0" borderId="1" xfId="0" applyFont="1" applyBorder="1" applyAlignment="1">
      <alignment horizontal="center" vertical="center"/>
    </xf>
    <xf numFmtId="179" fontId="35" fillId="0" borderId="1" xfId="0" applyNumberFormat="1" applyFont="1" applyFill="1" applyBorder="1" applyAlignment="1" applyProtection="1">
      <alignment horizontal="center" vertical="center" wrapText="1"/>
    </xf>
    <xf numFmtId="179" fontId="65" fillId="0" borderId="1" xfId="0" applyNumberFormat="1" applyFont="1" applyFill="1" applyBorder="1" applyAlignment="1" applyProtection="1">
      <alignment horizontal="center" vertical="center" wrapText="1"/>
    </xf>
    <xf numFmtId="179" fontId="65" fillId="0" borderId="1" xfId="0" applyNumberFormat="1" applyFont="1" applyFill="1" applyBorder="1" applyAlignment="1" applyProtection="1">
      <alignment horizontal="center" vertical="center"/>
    </xf>
    <xf numFmtId="179" fontId="31" fillId="0" borderId="1" xfId="0" applyNumberFormat="1" applyFont="1" applyFill="1" applyBorder="1" applyAlignment="1" applyProtection="1">
      <alignment horizontal="center" vertical="center"/>
    </xf>
    <xf numFmtId="179" fontId="23" fillId="0" borderId="1" xfId="0" applyNumberFormat="1" applyFont="1" applyFill="1" applyBorder="1" applyAlignment="1" applyProtection="1">
      <alignment horizontal="center" vertical="center" wrapText="1"/>
    </xf>
    <xf numFmtId="179" fontId="48" fillId="0" borderId="1" xfId="0" applyNumberFormat="1" applyFont="1" applyFill="1" applyBorder="1" applyAlignment="1" applyProtection="1">
      <alignment horizontal="center" vertical="center" wrapText="1"/>
    </xf>
    <xf numFmtId="179" fontId="31" fillId="0" borderId="1" xfId="0" applyNumberFormat="1" applyFont="1" applyFill="1" applyBorder="1" applyAlignment="1" applyProtection="1">
      <alignment horizontal="center" vertical="center" wrapText="1"/>
    </xf>
    <xf numFmtId="179" fontId="62" fillId="0" borderId="1" xfId="0" applyNumberFormat="1" applyFont="1" applyFill="1" applyBorder="1" applyAlignment="1" applyProtection="1">
      <alignment horizontal="center" vertical="center" wrapText="1"/>
    </xf>
    <xf numFmtId="178" fontId="31" fillId="0" borderId="1" xfId="0" applyNumberFormat="1" applyFont="1" applyFill="1" applyBorder="1" applyAlignment="1" applyProtection="1">
      <alignment horizontal="center" vertical="center" wrapText="1"/>
    </xf>
    <xf numFmtId="178" fontId="62" fillId="0" borderId="1" xfId="0" applyNumberFormat="1" applyFont="1" applyFill="1" applyBorder="1" applyAlignment="1" applyProtection="1">
      <alignment horizontal="center" vertical="center" wrapText="1"/>
    </xf>
    <xf numFmtId="179" fontId="48" fillId="0" borderId="2" xfId="0" applyNumberFormat="1" applyFont="1" applyFill="1" applyBorder="1" applyAlignment="1" applyProtection="1">
      <alignment horizontal="center" vertical="center" wrapText="1"/>
    </xf>
    <xf numFmtId="178" fontId="62" fillId="0" borderId="2" xfId="0" applyNumberFormat="1" applyFont="1" applyFill="1" applyBorder="1" applyAlignment="1" applyProtection="1">
      <alignment horizontal="center" vertical="center" wrapText="1"/>
    </xf>
    <xf numFmtId="179" fontId="62" fillId="0" borderId="2" xfId="0" applyNumberFormat="1" applyFont="1" applyFill="1" applyBorder="1" applyAlignment="1" applyProtection="1">
      <alignment horizontal="center" vertical="center" wrapText="1"/>
    </xf>
    <xf numFmtId="178" fontId="64" fillId="0" borderId="1" xfId="0" applyNumberFormat="1" applyFont="1" applyFill="1" applyBorder="1" applyAlignment="1" applyProtection="1">
      <alignment horizontal="center" vertical="center" wrapText="1"/>
    </xf>
    <xf numFmtId="178" fontId="30" fillId="0" borderId="1" xfId="0" applyNumberFormat="1" applyFont="1" applyFill="1" applyBorder="1" applyAlignment="1" applyProtection="1">
      <alignment horizontal="center" vertical="center" wrapText="1"/>
    </xf>
    <xf numFmtId="179" fontId="23" fillId="0" borderId="1" xfId="0" applyNumberFormat="1" applyFont="1" applyFill="1" applyBorder="1" applyAlignment="1" applyProtection="1">
      <alignment horizontal="center" vertical="center"/>
    </xf>
    <xf numFmtId="179" fontId="48" fillId="0" borderId="1" xfId="0" applyNumberFormat="1" applyFont="1" applyFill="1" applyBorder="1" applyAlignment="1" applyProtection="1">
      <alignment horizontal="center" vertical="center"/>
    </xf>
    <xf numFmtId="179" fontId="29" fillId="0" borderId="1" xfId="0" applyNumberFormat="1" applyFont="1" applyBorder="1" applyAlignment="1">
      <alignment horizontal="center" vertical="center"/>
    </xf>
    <xf numFmtId="179" fontId="54" fillId="0" borderId="1" xfId="0" applyNumberFormat="1" applyFont="1" applyFill="1" applyBorder="1" applyAlignment="1" applyProtection="1">
      <alignment horizontal="center" vertical="center" wrapText="1"/>
    </xf>
    <xf numFmtId="178" fontId="31" fillId="0" borderId="1" xfId="0" applyNumberFormat="1" applyFont="1" applyBorder="1" applyAlignment="1">
      <alignment horizontal="center" vertical="center"/>
    </xf>
    <xf numFmtId="179" fontId="31" fillId="0" borderId="2" xfId="0" applyNumberFormat="1" applyFont="1" applyBorder="1" applyAlignment="1">
      <alignment horizontal="center" vertical="center"/>
    </xf>
    <xf numFmtId="178" fontId="31" fillId="0" borderId="2" xfId="0" applyNumberFormat="1" applyFont="1" applyBorder="1" applyAlignment="1">
      <alignment horizontal="center" vertical="center"/>
    </xf>
    <xf numFmtId="179" fontId="29" fillId="0" borderId="1" xfId="0" applyNumberFormat="1" applyFont="1" applyFill="1" applyBorder="1" applyAlignment="1" applyProtection="1">
      <alignment horizontal="center" vertical="center" wrapText="1"/>
    </xf>
    <xf numFmtId="179" fontId="31" fillId="0" borderId="1" xfId="0" applyNumberFormat="1" applyFont="1" applyBorder="1" applyAlignment="1">
      <alignment horizontal="center" vertical="center"/>
    </xf>
    <xf numFmtId="179" fontId="40" fillId="0" borderId="1" xfId="0" applyNumberFormat="1" applyFont="1" applyBorder="1" applyAlignment="1">
      <alignment horizontal="center" vertical="center"/>
    </xf>
    <xf numFmtId="178" fontId="46"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178" fontId="46" fillId="0" borderId="2" xfId="0" applyNumberFormat="1" applyFont="1" applyBorder="1" applyAlignment="1">
      <alignment horizontal="center" vertical="center"/>
    </xf>
    <xf numFmtId="183" fontId="42" fillId="0" borderId="2" xfId="0" applyNumberFormat="1" applyFont="1" applyBorder="1" applyAlignment="1">
      <alignment horizontal="center" vertical="center"/>
    </xf>
    <xf numFmtId="183" fontId="46" fillId="0" borderId="2" xfId="0" applyNumberFormat="1" applyFont="1" applyBorder="1" applyAlignment="1">
      <alignment horizontal="center" vertical="center"/>
    </xf>
    <xf numFmtId="179" fontId="31" fillId="0" borderId="2" xfId="0" applyNumberFormat="1" applyFont="1" applyFill="1" applyBorder="1" applyAlignment="1" applyProtection="1">
      <alignment horizontal="center" vertical="center"/>
    </xf>
    <xf numFmtId="178" fontId="31" fillId="0" borderId="2" xfId="0" applyNumberFormat="1" applyFont="1" applyFill="1" applyBorder="1" applyAlignment="1" applyProtection="1">
      <alignment horizontal="center" vertical="center" wrapText="1"/>
    </xf>
    <xf numFmtId="179" fontId="23" fillId="0" borderId="2" xfId="0" applyNumberFormat="1" applyFont="1" applyFill="1" applyBorder="1" applyAlignment="1" applyProtection="1">
      <alignment horizontal="center" vertical="center" wrapText="1"/>
    </xf>
    <xf numFmtId="178" fontId="22" fillId="0" borderId="2" xfId="0" applyNumberFormat="1" applyFont="1" applyBorder="1" applyAlignment="1">
      <alignment horizontal="center" vertical="center"/>
    </xf>
    <xf numFmtId="179" fontId="29" fillId="0" borderId="2" xfId="0" applyNumberFormat="1" applyFont="1" applyBorder="1" applyAlignment="1">
      <alignment horizontal="center" vertical="center"/>
    </xf>
    <xf numFmtId="179" fontId="54" fillId="0" borderId="2" xfId="0" applyNumberFormat="1" applyFont="1" applyFill="1" applyBorder="1" applyAlignment="1" applyProtection="1">
      <alignment horizontal="center" vertical="center" wrapText="1"/>
    </xf>
    <xf numFmtId="0" fontId="27" fillId="0" borderId="0" xfId="1" applyNumberFormat="1" applyFont="1" applyFill="1" applyBorder="1" applyAlignment="1" applyProtection="1">
      <alignment horizontal="center" vertical="center"/>
    </xf>
    <xf numFmtId="178" fontId="66" fillId="0" borderId="0" xfId="1" applyNumberFormat="1" applyFont="1" applyFill="1" applyBorder="1" applyAlignment="1" applyProtection="1">
      <alignment horizontal="center" vertical="center"/>
    </xf>
    <xf numFmtId="0" fontId="66" fillId="0" borderId="0" xfId="1" applyNumberFormat="1" applyFont="1" applyFill="1" applyBorder="1" applyAlignment="1" applyProtection="1">
      <alignment horizontal="center" vertical="center"/>
    </xf>
    <xf numFmtId="0" fontId="67" fillId="0" borderId="0" xfId="1"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right" vertical="center"/>
    </xf>
    <xf numFmtId="178" fontId="31"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right" vertical="center"/>
    </xf>
    <xf numFmtId="0" fontId="46" fillId="0" borderId="0" xfId="0" applyNumberFormat="1" applyFont="1" applyFill="1" applyBorder="1" applyAlignment="1" applyProtection="1">
      <alignment horizontal="center" vertical="center"/>
    </xf>
    <xf numFmtId="0" fontId="31"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horizontal="center" vertical="center" wrapText="1"/>
    </xf>
    <xf numFmtId="0" fontId="42" fillId="0" borderId="2" xfId="0" applyFont="1" applyBorder="1" applyAlignment="1">
      <alignment horizontal="center" vertical="center"/>
    </xf>
    <xf numFmtId="0" fontId="46" fillId="0" borderId="1" xfId="0" applyFont="1" applyBorder="1" applyAlignment="1">
      <alignment horizontal="left" vertical="center"/>
    </xf>
    <xf numFmtId="178" fontId="46" fillId="0" borderId="1" xfId="0" applyNumberFormat="1" applyFont="1" applyBorder="1" applyAlignment="1">
      <alignment horizontal="left" vertical="center"/>
    </xf>
    <xf numFmtId="0" fontId="62"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xf>
    <xf numFmtId="178" fontId="31" fillId="0" borderId="1" xfId="0" applyNumberFormat="1" applyFont="1" applyFill="1" applyBorder="1" applyAlignment="1" applyProtection="1">
      <alignment horizontal="center" vertical="center" wrapText="1"/>
    </xf>
    <xf numFmtId="178" fontId="31" fillId="0" borderId="1" xfId="0" applyNumberFormat="1" applyFont="1" applyBorder="1" applyAlignment="1">
      <alignment horizontal="center" vertical="center"/>
    </xf>
    <xf numFmtId="178" fontId="31" fillId="0" borderId="1" xfId="0" applyNumberFormat="1" applyFont="1" applyBorder="1" applyAlignment="1">
      <alignment horizontal="center" vertical="center" wrapText="1"/>
    </xf>
    <xf numFmtId="178" fontId="46" fillId="0" borderId="1" xfId="0" applyNumberFormat="1" applyFont="1" applyBorder="1" applyAlignment="1">
      <alignment horizontal="center" vertical="center"/>
    </xf>
    <xf numFmtId="0" fontId="41" fillId="0" borderId="0" xfId="1" applyNumberFormat="1" applyFont="1" applyFill="1" applyBorder="1" applyAlignment="1" applyProtection="1">
      <alignment horizontal="center" vertical="center"/>
    </xf>
    <xf numFmtId="0" fontId="36" fillId="0" borderId="0" xfId="1"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29" fillId="0" borderId="3"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xf>
    <xf numFmtId="0" fontId="42" fillId="0" borderId="1" xfId="0" applyFont="1" applyBorder="1" applyAlignment="1">
      <alignment horizontal="center" vertical="center"/>
    </xf>
    <xf numFmtId="0" fontId="46" fillId="0" borderId="1" xfId="0" applyFont="1" applyBorder="1" applyAlignment="1">
      <alignment horizontal="center" vertical="center"/>
    </xf>
    <xf numFmtId="178" fontId="42" fillId="0" borderId="1" xfId="0" applyNumberFormat="1" applyFont="1" applyBorder="1" applyAlignment="1">
      <alignment horizontal="center" vertical="center"/>
    </xf>
    <xf numFmtId="180" fontId="22" fillId="0" borderId="1" xfId="0" applyNumberFormat="1" applyFont="1" applyFill="1" applyBorder="1" applyAlignment="1" applyProtection="1">
      <alignment horizontal="center" vertical="center"/>
    </xf>
    <xf numFmtId="178" fontId="22" fillId="0" borderId="1"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xf>
    <xf numFmtId="178" fontId="42" fillId="0" borderId="1" xfId="0" applyNumberFormat="1" applyFont="1" applyFill="1" applyBorder="1" applyAlignment="1" applyProtection="1">
      <alignment horizontal="center" vertical="center"/>
    </xf>
    <xf numFmtId="178" fontId="46" fillId="0" borderId="1" xfId="0" applyNumberFormat="1" applyFont="1" applyFill="1" applyBorder="1" applyAlignment="1" applyProtection="1">
      <alignment horizontal="center" vertical="center"/>
    </xf>
    <xf numFmtId="0" fontId="51" fillId="0" borderId="1" xfId="0" applyNumberFormat="1" applyFont="1" applyFill="1" applyBorder="1" applyAlignment="1" applyProtection="1">
      <alignment horizontal="center" vertical="center" wrapText="1"/>
    </xf>
    <xf numFmtId="0" fontId="51" fillId="0" borderId="4"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xf>
    <xf numFmtId="0" fontId="54" fillId="0" borderId="5"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178" fontId="29" fillId="0"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xf>
    <xf numFmtId="178" fontId="22" fillId="0" borderId="1" xfId="0" applyNumberFormat="1" applyFont="1" applyBorder="1" applyAlignment="1">
      <alignment horizontal="center" vertical="center"/>
    </xf>
    <xf numFmtId="178" fontId="22" fillId="0" borderId="1" xfId="0" applyNumberFormat="1" applyFont="1" applyBorder="1" applyAlignment="1">
      <alignment horizontal="center" vertical="center" wrapText="1"/>
    </xf>
    <xf numFmtId="178" fontId="41" fillId="0" borderId="0" xfId="1" applyNumberFormat="1" applyFont="1" applyFill="1" applyBorder="1" applyAlignment="1" applyProtection="1">
      <alignment horizontal="center" vertical="center"/>
    </xf>
    <xf numFmtId="178" fontId="36" fillId="0" borderId="0" xfId="1" applyNumberFormat="1" applyFont="1" applyFill="1" applyBorder="1" applyAlignment="1" applyProtection="1">
      <alignment horizontal="center" vertical="center"/>
    </xf>
    <xf numFmtId="178" fontId="29" fillId="0" borderId="0" xfId="0" applyNumberFormat="1" applyFont="1" applyFill="1" applyBorder="1" applyAlignment="1" applyProtection="1">
      <alignment horizontal="center" vertical="center"/>
    </xf>
    <xf numFmtId="178" fontId="23" fillId="0" borderId="0" xfId="0" applyNumberFormat="1" applyFont="1" applyFill="1" applyBorder="1" applyAlignment="1" applyProtection="1">
      <alignment horizontal="center" vertical="center"/>
    </xf>
    <xf numFmtId="0" fontId="42" fillId="0" borderId="5" xfId="0" applyFont="1" applyBorder="1" applyAlignment="1">
      <alignment horizontal="center" vertical="center"/>
    </xf>
    <xf numFmtId="0" fontId="11" fillId="0" borderId="1" xfId="0" applyFont="1" applyBorder="1" applyAlignment="1">
      <alignment horizontal="left" vertical="center"/>
    </xf>
    <xf numFmtId="0" fontId="42" fillId="0" borderId="1" xfId="0" applyFont="1" applyBorder="1" applyAlignment="1">
      <alignment horizontal="left" vertical="center"/>
    </xf>
    <xf numFmtId="178" fontId="11" fillId="0" borderId="1" xfId="0" applyNumberFormat="1" applyFont="1" applyBorder="1" applyAlignment="1">
      <alignment horizontal="left" vertical="center"/>
    </xf>
    <xf numFmtId="178" fontId="42" fillId="0" borderId="1" xfId="0" applyNumberFormat="1" applyFont="1" applyBorder="1" applyAlignment="1">
      <alignment horizontal="left" vertical="center"/>
    </xf>
    <xf numFmtId="178" fontId="42" fillId="0" borderId="1" xfId="0" applyNumberFormat="1" applyFont="1" applyFill="1" applyBorder="1" applyAlignment="1" applyProtection="1">
      <alignment horizontal="left" vertical="center"/>
    </xf>
    <xf numFmtId="178" fontId="22" fillId="0" borderId="1" xfId="0" applyNumberFormat="1" applyFont="1" applyBorder="1" applyAlignment="1">
      <alignment horizontal="left" vertical="center"/>
    </xf>
    <xf numFmtId="178" fontId="22" fillId="0" borderId="1" xfId="0" applyNumberFormat="1" applyFont="1" applyFill="1" applyBorder="1" applyAlignment="1" applyProtection="1">
      <alignment horizontal="left" vertical="center"/>
    </xf>
    <xf numFmtId="178" fontId="11" fillId="0" borderId="1" xfId="0" applyNumberFormat="1" applyFont="1" applyFill="1" applyBorder="1" applyAlignment="1" applyProtection="1">
      <alignment horizontal="left" vertical="center"/>
    </xf>
    <xf numFmtId="178" fontId="23" fillId="0" borderId="1" xfId="0" applyNumberFormat="1" applyFont="1" applyFill="1" applyBorder="1" applyAlignment="1" applyProtection="1">
      <alignment horizontal="center" vertical="center" wrapText="1"/>
    </xf>
    <xf numFmtId="0" fontId="28" fillId="0" borderId="0" xfId="1"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right" vertical="center"/>
    </xf>
    <xf numFmtId="0" fontId="52" fillId="0" borderId="0" xfId="0" applyNumberFormat="1" applyFont="1" applyFill="1" applyBorder="1" applyAlignment="1" applyProtection="1">
      <alignment horizontal="right" vertical="center"/>
    </xf>
    <xf numFmtId="0" fontId="50" fillId="0" borderId="1" xfId="0" applyFont="1" applyFill="1" applyBorder="1" applyAlignment="1" applyProtection="1">
      <alignment horizontal="center" vertical="center" wrapText="1"/>
    </xf>
    <xf numFmtId="0" fontId="46" fillId="0" borderId="1" xfId="0" applyFont="1" applyBorder="1" applyAlignment="1">
      <alignment horizontal="left" vertical="center" wrapText="1"/>
    </xf>
    <xf numFmtId="178" fontId="46" fillId="0" borderId="1" xfId="0" applyNumberFormat="1" applyFont="1" applyBorder="1" applyAlignment="1">
      <alignment horizontal="left" vertical="center" wrapText="1"/>
    </xf>
    <xf numFmtId="0" fontId="46" fillId="0" borderId="1" xfId="0" applyNumberFormat="1" applyFont="1" applyFill="1" applyBorder="1" applyAlignment="1" applyProtection="1">
      <alignment horizontal="center" vertical="center" wrapText="1"/>
    </xf>
    <xf numFmtId="178" fontId="46" fillId="0" borderId="1"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center" vertical="center" wrapText="1"/>
    </xf>
    <xf numFmtId="180" fontId="47" fillId="0" borderId="1" xfId="0" applyNumberFormat="1" applyFont="1" applyFill="1" applyBorder="1" applyAlignment="1" applyProtection="1">
      <alignment horizontal="center" vertical="center" wrapText="1"/>
    </xf>
    <xf numFmtId="178" fontId="47" fillId="0" borderId="1" xfId="0" applyNumberFormat="1" applyFont="1" applyFill="1" applyBorder="1" applyAlignment="1" applyProtection="1">
      <alignment horizontal="center" vertical="center" wrapText="1"/>
    </xf>
    <xf numFmtId="0" fontId="45" fillId="0" borderId="0" xfId="1" applyNumberFormat="1" applyFont="1" applyFill="1" applyBorder="1" applyAlignment="1" applyProtection="1">
      <alignment horizontal="center" vertical="center"/>
    </xf>
    <xf numFmtId="0" fontId="42" fillId="0" borderId="0" xfId="0" applyNumberFormat="1" applyFont="1" applyFill="1" applyBorder="1" applyAlignment="1" applyProtection="1">
      <alignment horizontal="right" vertical="center"/>
    </xf>
    <xf numFmtId="0" fontId="22" fillId="0" borderId="1" xfId="0" applyNumberFormat="1" applyFont="1" applyFill="1" applyBorder="1" applyAlignment="1" applyProtection="1">
      <alignment horizontal="center" vertical="center"/>
    </xf>
    <xf numFmtId="0" fontId="42" fillId="0" borderId="2" xfId="0" applyFont="1" applyBorder="1" applyAlignment="1">
      <alignment horizontal="center" vertical="center" wrapText="1"/>
    </xf>
    <xf numFmtId="0" fontId="22" fillId="0" borderId="1" xfId="0" applyNumberFormat="1" applyFont="1" applyFill="1" applyBorder="1" applyAlignment="1" applyProtection="1">
      <alignment horizontal="left" vertical="center" wrapText="1"/>
    </xf>
    <xf numFmtId="178" fontId="22" fillId="0" borderId="1" xfId="0" applyNumberFormat="1" applyFont="1" applyFill="1" applyBorder="1" applyAlignment="1" applyProtection="1">
      <alignment horizontal="left" vertical="center" wrapText="1"/>
    </xf>
    <xf numFmtId="0" fontId="22" fillId="0" borderId="1" xfId="0" applyFont="1" applyBorder="1" applyAlignment="1">
      <alignment horizontal="left" vertical="center" wrapText="1"/>
    </xf>
    <xf numFmtId="0" fontId="42" fillId="0" borderId="1" xfId="0" applyFont="1" applyBorder="1" applyAlignment="1">
      <alignment horizontal="left" vertical="center" wrapText="1"/>
    </xf>
    <xf numFmtId="178" fontId="42" fillId="0" borderId="1" xfId="0" applyNumberFormat="1" applyFont="1" applyBorder="1" applyAlignment="1">
      <alignment horizontal="left" vertical="center" wrapText="1"/>
    </xf>
    <xf numFmtId="0" fontId="22" fillId="0" borderId="1" xfId="0" applyNumberFormat="1" applyFont="1" applyFill="1" applyBorder="1" applyAlignment="1" applyProtection="1">
      <alignment horizontal="center" vertical="center" wrapText="1"/>
    </xf>
    <xf numFmtId="180" fontId="22" fillId="0" borderId="1" xfId="0" applyNumberFormat="1" applyFont="1" applyFill="1" applyBorder="1" applyAlignment="1" applyProtection="1">
      <alignment horizontal="center" vertical="center" wrapText="1"/>
    </xf>
    <xf numFmtId="178" fontId="22" fillId="0" borderId="1" xfId="0" applyNumberFormat="1" applyFont="1" applyFill="1" applyBorder="1" applyAlignment="1" applyProtection="1">
      <alignment horizontal="center" vertical="center" wrapText="1"/>
    </xf>
    <xf numFmtId="178" fontId="42" fillId="0" borderId="1" xfId="0" applyNumberFormat="1" applyFont="1" applyFill="1" applyBorder="1" applyAlignment="1" applyProtection="1">
      <alignment horizontal="center" vertical="center" wrapText="1"/>
    </xf>
    <xf numFmtId="0" fontId="4" fillId="0" borderId="0" xfId="1"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wrapText="1"/>
    </xf>
    <xf numFmtId="0" fontId="8"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11" fillId="0" borderId="1" xfId="0" applyNumberFormat="1" applyFont="1" applyFill="1" applyBorder="1" applyAlignment="1" applyProtection="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8" fontId="11" fillId="0" borderId="1" xfId="0" applyNumberFormat="1" applyFont="1" applyBorder="1" applyAlignment="1">
      <alignment horizontal="center" vertical="center"/>
    </xf>
    <xf numFmtId="178" fontId="11" fillId="0" borderId="1" xfId="0" applyNumberFormat="1" applyFont="1" applyBorder="1" applyAlignment="1">
      <alignment horizontal="center" vertical="center" wrapText="1"/>
    </xf>
  </cellXfs>
  <cellStyles count="3">
    <cellStyle name="常规" xfId="0" builtinId="0"/>
    <cellStyle name="常规 2"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I102"/>
  <sheetViews>
    <sheetView zoomScale="85" zoomScaleNormal="85" workbookViewId="0">
      <pane ySplit="6" topLeftCell="A88" activePane="bottomLeft" state="frozen"/>
      <selection pane="bottomLeft" activeCell="E7" sqref="E1:M1048576"/>
    </sheetView>
  </sheetViews>
  <sheetFormatPr defaultColWidth="8.85546875" defaultRowHeight="15.75"/>
  <cols>
    <col min="1" max="1" width="8.140625" customWidth="1"/>
    <col min="2" max="2" width="11" customWidth="1"/>
    <col min="3" max="3" width="7.140625" customWidth="1"/>
    <col min="4" max="4" width="10.85546875" customWidth="1"/>
    <col min="5" max="13" width="13.85546875" customWidth="1"/>
    <col min="14" max="14" width="9.5703125" customWidth="1"/>
    <col min="15" max="20" width="8.42578125" customWidth="1"/>
    <col min="21" max="21" width="19.140625" style="159" customWidth="1"/>
    <col min="22" max="22" width="21.85546875" style="160" customWidth="1"/>
    <col min="23" max="30" width="8.42578125" customWidth="1"/>
    <col min="31" max="31" width="10.7109375" customWidth="1"/>
    <col min="32" max="32" width="11.7109375" style="161" customWidth="1"/>
    <col min="33" max="33" width="12.5703125" style="162" customWidth="1"/>
    <col min="34" max="34" width="19.28515625" style="162" customWidth="1"/>
    <col min="35" max="35" width="21" style="163" customWidth="1"/>
  </cols>
  <sheetData>
    <row r="1" spans="1:35" ht="45" customHeight="1">
      <c r="A1" s="217" t="s">
        <v>0</v>
      </c>
      <c r="B1" s="217"/>
      <c r="C1" s="217"/>
      <c r="D1" s="217"/>
      <c r="E1" s="217"/>
      <c r="F1" s="217"/>
      <c r="G1" s="217"/>
      <c r="H1" s="217"/>
      <c r="I1" s="217"/>
      <c r="J1" s="217"/>
      <c r="K1" s="217"/>
      <c r="L1" s="217"/>
      <c r="M1" s="217"/>
      <c r="N1" s="217"/>
      <c r="O1" s="217"/>
      <c r="P1" s="217"/>
      <c r="Q1" s="217"/>
      <c r="R1" s="217"/>
      <c r="S1" s="217"/>
      <c r="T1" s="217"/>
      <c r="U1" s="218"/>
      <c r="V1" s="219"/>
      <c r="W1" s="217"/>
      <c r="X1" s="217"/>
      <c r="Y1" s="217"/>
      <c r="Z1" s="217"/>
      <c r="AA1" s="217"/>
      <c r="AB1" s="217"/>
      <c r="AC1" s="217"/>
      <c r="AD1" s="217"/>
      <c r="AE1" s="217"/>
      <c r="AF1" s="218"/>
      <c r="AG1" s="219"/>
      <c r="AH1" s="219"/>
      <c r="AI1" s="220"/>
    </row>
    <row r="2" spans="1:35" ht="18" customHeight="1">
      <c r="A2" s="4"/>
      <c r="B2" s="221" t="s">
        <v>1</v>
      </c>
      <c r="C2" s="221"/>
      <c r="D2" s="221"/>
      <c r="E2" s="221"/>
      <c r="F2" s="221"/>
      <c r="G2" s="221"/>
      <c r="H2" s="221"/>
      <c r="I2" s="221"/>
      <c r="J2" s="221"/>
      <c r="K2" s="221"/>
      <c r="L2" s="221"/>
      <c r="M2" s="221"/>
      <c r="N2" s="221"/>
      <c r="O2" s="221"/>
      <c r="P2" s="221"/>
      <c r="Q2" s="221"/>
      <c r="R2" s="221"/>
      <c r="S2" s="221"/>
      <c r="T2" s="221"/>
      <c r="U2" s="222"/>
      <c r="V2" s="223"/>
      <c r="W2" s="221"/>
      <c r="X2" s="221"/>
      <c r="Y2" s="221"/>
      <c r="Z2" s="221"/>
      <c r="AA2" s="221"/>
      <c r="AB2" s="221"/>
      <c r="AC2" s="221"/>
      <c r="AD2" s="221"/>
      <c r="AE2" s="221"/>
      <c r="AF2" s="222"/>
      <c r="AG2" s="223"/>
      <c r="AH2" s="223"/>
      <c r="AI2" s="224"/>
    </row>
    <row r="3" spans="1:35" s="156" customFormat="1" ht="24.95" customHeight="1">
      <c r="A3" s="230" t="s">
        <v>2</v>
      </c>
      <c r="B3" s="230" t="s">
        <v>3</v>
      </c>
      <c r="C3" s="230" t="s">
        <v>4</v>
      </c>
      <c r="D3" s="230" t="s">
        <v>5</v>
      </c>
      <c r="E3" s="225" t="s">
        <v>6</v>
      </c>
      <c r="F3" s="225"/>
      <c r="G3" s="225"/>
      <c r="H3" s="225"/>
      <c r="I3" s="225"/>
      <c r="J3" s="225"/>
      <c r="K3" s="225"/>
      <c r="L3" s="225"/>
      <c r="M3" s="225"/>
      <c r="N3" s="225"/>
      <c r="O3" s="225"/>
      <c r="P3" s="225"/>
      <c r="Q3" s="225"/>
      <c r="R3" s="225"/>
      <c r="S3" s="225"/>
      <c r="T3" s="225"/>
      <c r="U3" s="234" t="s">
        <v>7</v>
      </c>
      <c r="V3" s="234" t="s">
        <v>8</v>
      </c>
      <c r="W3" s="225" t="s">
        <v>9</v>
      </c>
      <c r="X3" s="225"/>
      <c r="Y3" s="225"/>
      <c r="Z3" s="225"/>
      <c r="AA3" s="225"/>
      <c r="AB3" s="225" t="s">
        <v>10</v>
      </c>
      <c r="AC3" s="225"/>
      <c r="AD3" s="225"/>
      <c r="AE3" s="225"/>
      <c r="AF3" s="234" t="s">
        <v>7</v>
      </c>
      <c r="AG3" s="234" t="s">
        <v>8</v>
      </c>
      <c r="AH3" s="234" t="s">
        <v>11</v>
      </c>
      <c r="AI3" s="235" t="s">
        <v>12</v>
      </c>
    </row>
    <row r="4" spans="1:35" s="156" customFormat="1" ht="24.95" customHeight="1">
      <c r="A4" s="230"/>
      <c r="B4" s="230"/>
      <c r="C4" s="230"/>
      <c r="D4" s="230"/>
      <c r="E4" s="225" t="s">
        <v>13</v>
      </c>
      <c r="F4" s="225" t="s">
        <v>14</v>
      </c>
      <c r="G4" s="225"/>
      <c r="H4" s="225"/>
      <c r="I4" s="225" t="s">
        <v>15</v>
      </c>
      <c r="J4" s="225"/>
      <c r="K4" s="225" t="s">
        <v>16</v>
      </c>
      <c r="L4" s="225"/>
      <c r="M4" s="225"/>
      <c r="N4" s="225"/>
      <c r="O4" s="225" t="s">
        <v>17</v>
      </c>
      <c r="P4" s="225"/>
      <c r="Q4" s="225"/>
      <c r="R4" s="225"/>
      <c r="S4" s="225"/>
      <c r="T4" s="225"/>
      <c r="U4" s="234"/>
      <c r="V4" s="234"/>
      <c r="W4" s="225" t="s">
        <v>13</v>
      </c>
      <c r="X4" s="225" t="s">
        <v>9</v>
      </c>
      <c r="Y4" s="225"/>
      <c r="Z4" s="225"/>
      <c r="AA4" s="225"/>
      <c r="AB4" s="225" t="s">
        <v>13</v>
      </c>
      <c r="AC4" s="225" t="s">
        <v>10</v>
      </c>
      <c r="AD4" s="225"/>
      <c r="AE4" s="225"/>
      <c r="AF4" s="234"/>
      <c r="AG4" s="234"/>
      <c r="AH4" s="234"/>
      <c r="AI4" s="235"/>
    </row>
    <row r="5" spans="1:35" s="157" customFormat="1" ht="30" customHeight="1">
      <c r="A5" s="230"/>
      <c r="B5" s="230"/>
      <c r="C5" s="230"/>
      <c r="D5" s="230"/>
      <c r="E5" s="232"/>
      <c r="F5" s="232" t="s">
        <v>18</v>
      </c>
      <c r="G5" s="165" t="s">
        <v>19</v>
      </c>
      <c r="H5" s="165" t="s">
        <v>20</v>
      </c>
      <c r="I5" s="232" t="s">
        <v>18</v>
      </c>
      <c r="J5" s="165" t="s">
        <v>21</v>
      </c>
      <c r="K5" s="232" t="s">
        <v>18</v>
      </c>
      <c r="L5" s="165" t="s">
        <v>22</v>
      </c>
      <c r="M5" s="165" t="s">
        <v>23</v>
      </c>
      <c r="N5" s="165" t="s">
        <v>24</v>
      </c>
      <c r="O5" s="232" t="s">
        <v>18</v>
      </c>
      <c r="P5" s="165" t="s">
        <v>25</v>
      </c>
      <c r="Q5" s="165" t="s">
        <v>26</v>
      </c>
      <c r="R5" s="165" t="s">
        <v>27</v>
      </c>
      <c r="S5" s="165" t="s">
        <v>28</v>
      </c>
      <c r="T5" s="165" t="s">
        <v>29</v>
      </c>
      <c r="U5" s="234"/>
      <c r="V5" s="234"/>
      <c r="W5" s="232"/>
      <c r="X5" s="165" t="s">
        <v>30</v>
      </c>
      <c r="Y5" s="165" t="s">
        <v>31</v>
      </c>
      <c r="Z5" s="165" t="s">
        <v>32</v>
      </c>
      <c r="AA5" s="165" t="s">
        <v>33</v>
      </c>
      <c r="AB5" s="232"/>
      <c r="AC5" s="165" t="s">
        <v>34</v>
      </c>
      <c r="AD5" s="165" t="s">
        <v>35</v>
      </c>
      <c r="AE5" s="164" t="s">
        <v>36</v>
      </c>
      <c r="AF5" s="234"/>
      <c r="AG5" s="234"/>
      <c r="AH5" s="234"/>
      <c r="AI5" s="236"/>
    </row>
    <row r="6" spans="1:35" s="90" customFormat="1" ht="24.95" customHeight="1">
      <c r="A6" s="231"/>
      <c r="B6" s="231"/>
      <c r="C6" s="231"/>
      <c r="D6" s="231"/>
      <c r="E6" s="233"/>
      <c r="F6" s="233"/>
      <c r="G6" s="120" t="s">
        <v>37</v>
      </c>
      <c r="H6" s="120" t="s">
        <v>38</v>
      </c>
      <c r="I6" s="233"/>
      <c r="J6" s="120" t="s">
        <v>39</v>
      </c>
      <c r="K6" s="233"/>
      <c r="L6" s="120" t="s">
        <v>40</v>
      </c>
      <c r="M6" s="120" t="s">
        <v>41</v>
      </c>
      <c r="N6" s="120" t="s">
        <v>42</v>
      </c>
      <c r="O6" s="233"/>
      <c r="P6" s="120" t="s">
        <v>43</v>
      </c>
      <c r="Q6" s="120" t="s">
        <v>44</v>
      </c>
      <c r="R6" s="120" t="s">
        <v>45</v>
      </c>
      <c r="S6" s="120" t="s">
        <v>46</v>
      </c>
      <c r="T6" s="120" t="s">
        <v>47</v>
      </c>
      <c r="U6" s="234"/>
      <c r="V6" s="234"/>
      <c r="W6" s="233"/>
      <c r="X6" s="120" t="s">
        <v>48</v>
      </c>
      <c r="Y6" s="120" t="s">
        <v>49</v>
      </c>
      <c r="Z6" s="120" t="s">
        <v>50</v>
      </c>
      <c r="AA6" s="120" t="s">
        <v>51</v>
      </c>
      <c r="AB6" s="233"/>
      <c r="AC6" s="120" t="s">
        <v>52</v>
      </c>
      <c r="AD6" s="120" t="s">
        <v>53</v>
      </c>
      <c r="AE6" s="120" t="s">
        <v>54</v>
      </c>
      <c r="AF6" s="234"/>
      <c r="AG6" s="234"/>
      <c r="AH6" s="234"/>
      <c r="AI6" s="237"/>
    </row>
    <row r="7" spans="1:35" s="40" customFormat="1" ht="36" customHeight="1">
      <c r="A7" s="94" t="s">
        <v>55</v>
      </c>
      <c r="B7" s="94" t="s">
        <v>56</v>
      </c>
      <c r="C7" s="67" t="s">
        <v>57</v>
      </c>
      <c r="D7" s="167">
        <v>0.63800000000000001</v>
      </c>
      <c r="E7" s="168">
        <v>0.63800000000000001</v>
      </c>
      <c r="F7" s="169">
        <v>0</v>
      </c>
      <c r="G7" s="169">
        <v>0</v>
      </c>
      <c r="H7" s="170">
        <v>0</v>
      </c>
      <c r="I7" s="170">
        <v>0</v>
      </c>
      <c r="J7" s="170">
        <v>0</v>
      </c>
      <c r="K7" s="170">
        <v>0.63800000000000001</v>
      </c>
      <c r="L7" s="170">
        <v>0</v>
      </c>
      <c r="M7" s="170">
        <v>0</v>
      </c>
      <c r="N7" s="170">
        <v>0.63800000000000001</v>
      </c>
      <c r="O7" s="170">
        <v>0</v>
      </c>
      <c r="P7" s="170">
        <v>0</v>
      </c>
      <c r="Q7" s="185">
        <v>0</v>
      </c>
      <c r="R7" s="185">
        <v>0</v>
      </c>
      <c r="S7" s="185">
        <v>0</v>
      </c>
      <c r="T7" s="185">
        <v>0</v>
      </c>
      <c r="U7" s="189">
        <v>53200</v>
      </c>
      <c r="V7" s="189">
        <f t="shared" ref="V7:V9" si="0">E7*U7</f>
        <v>33941.599999999999</v>
      </c>
      <c r="W7" s="185">
        <v>0</v>
      </c>
      <c r="X7" s="185">
        <v>0</v>
      </c>
      <c r="Y7" s="185">
        <v>0</v>
      </c>
      <c r="Z7" s="185">
        <v>0</v>
      </c>
      <c r="AA7" s="185">
        <v>0</v>
      </c>
      <c r="AB7" s="197">
        <v>0</v>
      </c>
      <c r="AC7" s="198">
        <v>0</v>
      </c>
      <c r="AD7" s="198">
        <v>0</v>
      </c>
      <c r="AE7" s="198">
        <v>0</v>
      </c>
      <c r="AF7" s="199">
        <v>26600</v>
      </c>
      <c r="AG7" s="206">
        <f t="shared" ref="AG7:AG9" si="1">AB7*AF7</f>
        <v>0</v>
      </c>
      <c r="AH7" s="206">
        <f t="shared" ref="AH7:AH9" si="2">F7*1344+L7*4500+N7*1800</f>
        <v>1148.4000000000001</v>
      </c>
      <c r="AI7" s="205">
        <f t="shared" ref="AI7:AI9" si="3">V7+AG7+AH7</f>
        <v>35090</v>
      </c>
    </row>
    <row r="8" spans="1:35" s="40" customFormat="1" ht="36" customHeight="1">
      <c r="A8" s="94" t="s">
        <v>55</v>
      </c>
      <c r="B8" s="94" t="s">
        <v>56</v>
      </c>
      <c r="C8" s="166" t="s">
        <v>58</v>
      </c>
      <c r="D8" s="167">
        <v>1.621</v>
      </c>
      <c r="E8" s="168">
        <v>1.621</v>
      </c>
      <c r="F8" s="169">
        <v>0</v>
      </c>
      <c r="G8" s="171">
        <v>0</v>
      </c>
      <c r="H8" s="170">
        <v>0</v>
      </c>
      <c r="I8" s="170">
        <v>0</v>
      </c>
      <c r="J8" s="170">
        <v>0</v>
      </c>
      <c r="K8" s="170">
        <v>1.621</v>
      </c>
      <c r="L8" s="170">
        <v>0</v>
      </c>
      <c r="M8" s="170">
        <v>0</v>
      </c>
      <c r="N8" s="170">
        <v>1.621</v>
      </c>
      <c r="O8" s="170">
        <v>0</v>
      </c>
      <c r="P8" s="170">
        <v>0</v>
      </c>
      <c r="Q8" s="185">
        <v>0</v>
      </c>
      <c r="R8" s="185">
        <v>0</v>
      </c>
      <c r="S8" s="185">
        <v>0</v>
      </c>
      <c r="T8" s="185">
        <v>0</v>
      </c>
      <c r="U8" s="189">
        <v>53200</v>
      </c>
      <c r="V8" s="189">
        <f t="shared" si="0"/>
        <v>86237.2</v>
      </c>
      <c r="W8" s="185">
        <v>0</v>
      </c>
      <c r="X8" s="185">
        <v>0</v>
      </c>
      <c r="Y8" s="185">
        <v>0</v>
      </c>
      <c r="Z8" s="185">
        <v>0</v>
      </c>
      <c r="AA8" s="185">
        <v>0</v>
      </c>
      <c r="AB8" s="197">
        <v>0</v>
      </c>
      <c r="AC8" s="198">
        <v>0</v>
      </c>
      <c r="AD8" s="197">
        <v>0</v>
      </c>
      <c r="AE8" s="198">
        <v>0</v>
      </c>
      <c r="AF8" s="199">
        <v>26600</v>
      </c>
      <c r="AG8" s="206">
        <f t="shared" si="1"/>
        <v>0</v>
      </c>
      <c r="AH8" s="206">
        <f t="shared" si="2"/>
        <v>2917.8</v>
      </c>
      <c r="AI8" s="205">
        <f t="shared" si="3"/>
        <v>89155</v>
      </c>
    </row>
    <row r="9" spans="1:35" s="40" customFormat="1" ht="36" customHeight="1">
      <c r="A9" s="98" t="s">
        <v>55</v>
      </c>
      <c r="B9" s="98" t="s">
        <v>56</v>
      </c>
      <c r="C9" s="172" t="s">
        <v>59</v>
      </c>
      <c r="D9" s="173">
        <v>49.570999999999998</v>
      </c>
      <c r="E9" s="174">
        <v>42.780999999999999</v>
      </c>
      <c r="F9" s="175">
        <v>0</v>
      </c>
      <c r="G9" s="176">
        <v>0</v>
      </c>
      <c r="H9" s="176">
        <v>0</v>
      </c>
      <c r="I9" s="176">
        <v>0</v>
      </c>
      <c r="J9" s="176">
        <v>0</v>
      </c>
      <c r="K9" s="176">
        <v>42.399000000000001</v>
      </c>
      <c r="L9" s="176">
        <v>0</v>
      </c>
      <c r="M9" s="176">
        <v>0</v>
      </c>
      <c r="N9" s="176">
        <v>42.399000000000001</v>
      </c>
      <c r="O9" s="176">
        <v>0.38200000000000001</v>
      </c>
      <c r="P9" s="176">
        <v>0.38200000000000001</v>
      </c>
      <c r="Q9" s="190">
        <v>0</v>
      </c>
      <c r="R9" s="190">
        <v>0</v>
      </c>
      <c r="S9" s="190">
        <v>0</v>
      </c>
      <c r="T9" s="190">
        <v>0</v>
      </c>
      <c r="U9" s="191">
        <v>53200</v>
      </c>
      <c r="V9" s="191">
        <f t="shared" si="0"/>
        <v>2275949.2000000002</v>
      </c>
      <c r="W9" s="192">
        <v>0</v>
      </c>
      <c r="X9" s="192">
        <v>0</v>
      </c>
      <c r="Y9" s="192">
        <v>0</v>
      </c>
      <c r="Z9" s="192">
        <v>0</v>
      </c>
      <c r="AA9" s="192">
        <v>0</v>
      </c>
      <c r="AB9" s="200">
        <v>6.79</v>
      </c>
      <c r="AC9" s="192">
        <v>5.5949999999999998</v>
      </c>
      <c r="AD9" s="192">
        <v>0</v>
      </c>
      <c r="AE9" s="192">
        <v>1.1950000000000001</v>
      </c>
      <c r="AF9" s="201">
        <v>26600</v>
      </c>
      <c r="AG9" s="201">
        <f t="shared" si="1"/>
        <v>180614</v>
      </c>
      <c r="AH9" s="207">
        <f t="shared" si="2"/>
        <v>76318.2</v>
      </c>
      <c r="AI9" s="208">
        <f t="shared" si="3"/>
        <v>2532881.4</v>
      </c>
    </row>
    <row r="10" spans="1:35" s="38" customFormat="1" ht="36" customHeight="1">
      <c r="A10" s="226" t="s">
        <v>13</v>
      </c>
      <c r="B10" s="226"/>
      <c r="C10" s="226"/>
      <c r="D10" s="177">
        <f>SUM(D7:D9)</f>
        <v>51.83</v>
      </c>
      <c r="E10" s="177">
        <f t="shared" ref="E10:AI10" si="4">SUM(E7:E9)</f>
        <v>45.04</v>
      </c>
      <c r="F10" s="177">
        <f t="shared" si="4"/>
        <v>0</v>
      </c>
      <c r="G10" s="177">
        <f t="shared" si="4"/>
        <v>0</v>
      </c>
      <c r="H10" s="177">
        <f t="shared" si="4"/>
        <v>0</v>
      </c>
      <c r="I10" s="177">
        <f t="shared" si="4"/>
        <v>0</v>
      </c>
      <c r="J10" s="177">
        <f t="shared" si="4"/>
        <v>0</v>
      </c>
      <c r="K10" s="177">
        <f t="shared" si="4"/>
        <v>44.658000000000001</v>
      </c>
      <c r="L10" s="177">
        <f t="shared" si="4"/>
        <v>0</v>
      </c>
      <c r="M10" s="177">
        <f t="shared" si="4"/>
        <v>0</v>
      </c>
      <c r="N10" s="177">
        <f t="shared" si="4"/>
        <v>44.658000000000001</v>
      </c>
      <c r="O10" s="177">
        <f t="shared" si="4"/>
        <v>0.38200000000000001</v>
      </c>
      <c r="P10" s="177">
        <f t="shared" si="4"/>
        <v>0.38200000000000001</v>
      </c>
      <c r="Q10" s="5">
        <f t="shared" si="4"/>
        <v>0</v>
      </c>
      <c r="R10" s="5">
        <f t="shared" si="4"/>
        <v>0</v>
      </c>
      <c r="S10" s="5">
        <f t="shared" si="4"/>
        <v>0</v>
      </c>
      <c r="T10" s="5">
        <f t="shared" si="4"/>
        <v>0</v>
      </c>
      <c r="U10" s="193">
        <v>53200</v>
      </c>
      <c r="V10" s="194">
        <f t="shared" si="4"/>
        <v>2396128</v>
      </c>
      <c r="W10" s="177">
        <f t="shared" si="4"/>
        <v>0</v>
      </c>
      <c r="X10" s="177">
        <f t="shared" si="4"/>
        <v>0</v>
      </c>
      <c r="Y10" s="177">
        <f t="shared" si="4"/>
        <v>0</v>
      </c>
      <c r="Z10" s="177">
        <f t="shared" si="4"/>
        <v>0</v>
      </c>
      <c r="AA10" s="177">
        <f t="shared" si="4"/>
        <v>0</v>
      </c>
      <c r="AB10" s="177">
        <f t="shared" si="4"/>
        <v>6.79</v>
      </c>
      <c r="AC10" s="177">
        <f t="shared" si="4"/>
        <v>5.5949999999999998</v>
      </c>
      <c r="AD10" s="177">
        <f t="shared" si="4"/>
        <v>0</v>
      </c>
      <c r="AE10" s="177">
        <f t="shared" si="4"/>
        <v>1.1950000000000001</v>
      </c>
      <c r="AF10" s="194">
        <v>26600</v>
      </c>
      <c r="AG10" s="194">
        <f t="shared" si="4"/>
        <v>180614</v>
      </c>
      <c r="AH10" s="177">
        <f t="shared" si="4"/>
        <v>80384.399999999994</v>
      </c>
      <c r="AI10" s="177">
        <f t="shared" si="4"/>
        <v>2657126.3999999999</v>
      </c>
    </row>
    <row r="11" spans="1:35" s="40" customFormat="1" ht="36" customHeight="1">
      <c r="A11" s="94" t="s">
        <v>55</v>
      </c>
      <c r="B11" s="94" t="s">
        <v>60</v>
      </c>
      <c r="C11" s="67" t="s">
        <v>61</v>
      </c>
      <c r="D11" s="167">
        <v>1.7450000000000001</v>
      </c>
      <c r="E11" s="168">
        <v>1.7450000000000001</v>
      </c>
      <c r="F11" s="169">
        <v>1.7450000000000001</v>
      </c>
      <c r="G11" s="169">
        <v>0</v>
      </c>
      <c r="H11" s="169">
        <v>1.7450000000000001</v>
      </c>
      <c r="I11" s="169">
        <v>0</v>
      </c>
      <c r="J11" s="169">
        <v>0</v>
      </c>
      <c r="K11" s="168">
        <v>0</v>
      </c>
      <c r="L11" s="169">
        <v>0</v>
      </c>
      <c r="M11" s="169">
        <v>0</v>
      </c>
      <c r="N11" s="169">
        <v>0</v>
      </c>
      <c r="O11" s="183">
        <v>0</v>
      </c>
      <c r="P11" s="184">
        <v>0</v>
      </c>
      <c r="Q11" s="184">
        <v>0</v>
      </c>
      <c r="R11" s="184">
        <v>0</v>
      </c>
      <c r="S11" s="195">
        <v>0</v>
      </c>
      <c r="T11" s="184">
        <v>0</v>
      </c>
      <c r="U11" s="188">
        <v>53200</v>
      </c>
      <c r="V11" s="188">
        <f>E11*U11</f>
        <v>92834</v>
      </c>
      <c r="W11" s="184">
        <v>0</v>
      </c>
      <c r="X11" s="195">
        <v>0</v>
      </c>
      <c r="Y11" s="184">
        <v>0</v>
      </c>
      <c r="Z11" s="184">
        <v>0</v>
      </c>
      <c r="AA11" s="184">
        <v>0</v>
      </c>
      <c r="AB11" s="197">
        <v>0</v>
      </c>
      <c r="AC11" s="197">
        <v>0</v>
      </c>
      <c r="AD11" s="197">
        <v>0</v>
      </c>
      <c r="AE11" s="197">
        <v>0</v>
      </c>
      <c r="AF11" s="199">
        <v>26600</v>
      </c>
      <c r="AG11" s="206">
        <f>W11*AF11+AB11*AF11</f>
        <v>0</v>
      </c>
      <c r="AH11" s="199">
        <f>F11*1344+L11*4500+N11*1800</f>
        <v>2345.2800000000002</v>
      </c>
      <c r="AI11" s="205">
        <f>V11+AG11+AH11</f>
        <v>95179.28</v>
      </c>
    </row>
    <row r="12" spans="1:35" s="40" customFormat="1" ht="36" customHeight="1">
      <c r="A12" s="94" t="s">
        <v>55</v>
      </c>
      <c r="B12" s="94" t="s">
        <v>60</v>
      </c>
      <c r="C12" s="166" t="s">
        <v>62</v>
      </c>
      <c r="D12" s="167">
        <v>0.95499999999999996</v>
      </c>
      <c r="E12" s="168">
        <v>0.95499999999999996</v>
      </c>
      <c r="F12" s="169">
        <v>0.95499999999999996</v>
      </c>
      <c r="G12" s="171">
        <v>0</v>
      </c>
      <c r="H12" s="171">
        <v>0.95499999999999996</v>
      </c>
      <c r="I12" s="169">
        <v>0</v>
      </c>
      <c r="J12" s="171">
        <v>0</v>
      </c>
      <c r="K12" s="168">
        <v>0</v>
      </c>
      <c r="L12" s="171">
        <v>0</v>
      </c>
      <c r="M12" s="171">
        <v>0</v>
      </c>
      <c r="N12" s="170">
        <v>0</v>
      </c>
      <c r="O12" s="183">
        <v>0</v>
      </c>
      <c r="P12" s="185">
        <v>0</v>
      </c>
      <c r="Q12" s="185">
        <v>0</v>
      </c>
      <c r="R12" s="185">
        <v>0</v>
      </c>
      <c r="S12" s="196">
        <v>0</v>
      </c>
      <c r="T12" s="185">
        <v>0</v>
      </c>
      <c r="U12" s="188">
        <v>53200</v>
      </c>
      <c r="V12" s="188">
        <f t="shared" ref="V12:V43" si="5">E12*U12</f>
        <v>50806</v>
      </c>
      <c r="W12" s="184">
        <v>0</v>
      </c>
      <c r="X12" s="196">
        <v>0</v>
      </c>
      <c r="Y12" s="185">
        <v>0</v>
      </c>
      <c r="Z12" s="185">
        <v>0</v>
      </c>
      <c r="AA12" s="185">
        <v>0</v>
      </c>
      <c r="AB12" s="197">
        <v>0</v>
      </c>
      <c r="AC12" s="197">
        <v>0</v>
      </c>
      <c r="AD12" s="197">
        <v>0</v>
      </c>
      <c r="AE12" s="197">
        <v>0</v>
      </c>
      <c r="AF12" s="199">
        <v>26600</v>
      </c>
      <c r="AG12" s="206">
        <f t="shared" ref="AG12:AG43" si="6">W12*AF12+AB12*AF12</f>
        <v>0</v>
      </c>
      <c r="AH12" s="199">
        <f t="shared" ref="AH12:AH43" si="7">F12*1344+L12*4500+N12*1800</f>
        <v>1283.52</v>
      </c>
      <c r="AI12" s="205">
        <f t="shared" ref="AI12:AI43" si="8">V12+AG12+AH12</f>
        <v>52089.52</v>
      </c>
    </row>
    <row r="13" spans="1:35" s="40" customFormat="1" ht="36" customHeight="1">
      <c r="A13" s="94" t="s">
        <v>55</v>
      </c>
      <c r="B13" s="94" t="s">
        <v>60</v>
      </c>
      <c r="C13" s="166" t="s">
        <v>63</v>
      </c>
      <c r="D13" s="167">
        <v>1.5269999999999999</v>
      </c>
      <c r="E13" s="168">
        <v>1.5269999999999999</v>
      </c>
      <c r="F13" s="169">
        <v>1.2130000000000001</v>
      </c>
      <c r="G13" s="170">
        <v>0</v>
      </c>
      <c r="H13" s="170">
        <v>1.2130000000000001</v>
      </c>
      <c r="I13" s="169">
        <v>0</v>
      </c>
      <c r="J13" s="171">
        <v>0</v>
      </c>
      <c r="K13" s="168">
        <v>0.314</v>
      </c>
      <c r="L13" s="170">
        <v>0</v>
      </c>
      <c r="M13" s="171">
        <v>0</v>
      </c>
      <c r="N13" s="171">
        <v>0.314</v>
      </c>
      <c r="O13" s="183">
        <v>0</v>
      </c>
      <c r="P13" s="185">
        <v>0</v>
      </c>
      <c r="Q13" s="185">
        <v>0</v>
      </c>
      <c r="R13" s="196">
        <v>0</v>
      </c>
      <c r="S13" s="196">
        <v>0</v>
      </c>
      <c r="T13" s="185">
        <v>0</v>
      </c>
      <c r="U13" s="188">
        <v>53200</v>
      </c>
      <c r="V13" s="188">
        <f t="shared" si="5"/>
        <v>81236.399999999994</v>
      </c>
      <c r="W13" s="184">
        <v>0</v>
      </c>
      <c r="X13" s="196">
        <v>0</v>
      </c>
      <c r="Y13" s="196">
        <v>0</v>
      </c>
      <c r="Z13" s="185">
        <v>0</v>
      </c>
      <c r="AA13" s="185">
        <v>0</v>
      </c>
      <c r="AB13" s="197">
        <v>0</v>
      </c>
      <c r="AC13" s="197">
        <v>0</v>
      </c>
      <c r="AD13" s="197">
        <v>0</v>
      </c>
      <c r="AE13" s="197">
        <v>0</v>
      </c>
      <c r="AF13" s="199">
        <v>26600</v>
      </c>
      <c r="AG13" s="206">
        <f t="shared" si="6"/>
        <v>0</v>
      </c>
      <c r="AH13" s="199">
        <f t="shared" si="7"/>
        <v>2195.4720000000002</v>
      </c>
      <c r="AI13" s="205">
        <f t="shared" si="8"/>
        <v>83431.872000000003</v>
      </c>
    </row>
    <row r="14" spans="1:35" s="40" customFormat="1" ht="36" customHeight="1">
      <c r="A14" s="94" t="s">
        <v>55</v>
      </c>
      <c r="B14" s="94" t="s">
        <v>60</v>
      </c>
      <c r="C14" s="178" t="s">
        <v>64</v>
      </c>
      <c r="D14" s="167">
        <v>4.5659999999999998</v>
      </c>
      <c r="E14" s="168">
        <v>4.5659999999999998</v>
      </c>
      <c r="F14" s="169">
        <v>0</v>
      </c>
      <c r="G14" s="168">
        <v>0</v>
      </c>
      <c r="H14" s="168">
        <v>0</v>
      </c>
      <c r="I14" s="169">
        <v>0</v>
      </c>
      <c r="J14" s="168">
        <v>0</v>
      </c>
      <c r="K14" s="168">
        <v>4.5659999999999998</v>
      </c>
      <c r="L14" s="168">
        <v>4.5659999999999998</v>
      </c>
      <c r="M14" s="168">
        <v>0</v>
      </c>
      <c r="N14" s="168">
        <v>0</v>
      </c>
      <c r="O14" s="183">
        <v>0</v>
      </c>
      <c r="P14" s="184">
        <v>0</v>
      </c>
      <c r="Q14" s="184">
        <v>0</v>
      </c>
      <c r="R14" s="184">
        <v>0</v>
      </c>
      <c r="S14" s="184">
        <v>0</v>
      </c>
      <c r="T14" s="184">
        <v>0</v>
      </c>
      <c r="U14" s="188">
        <v>53200</v>
      </c>
      <c r="V14" s="188">
        <f t="shared" si="5"/>
        <v>242911.2</v>
      </c>
      <c r="W14" s="184">
        <v>0</v>
      </c>
      <c r="X14" s="184">
        <v>0</v>
      </c>
      <c r="Y14" s="184">
        <v>0</v>
      </c>
      <c r="Z14" s="184">
        <v>0</v>
      </c>
      <c r="AA14" s="184">
        <v>0</v>
      </c>
      <c r="AB14" s="197">
        <v>0</v>
      </c>
      <c r="AC14" s="202">
        <v>0</v>
      </c>
      <c r="AD14" s="202">
        <v>0</v>
      </c>
      <c r="AE14" s="202">
        <v>0</v>
      </c>
      <c r="AF14" s="199">
        <v>26600</v>
      </c>
      <c r="AG14" s="206">
        <f t="shared" si="6"/>
        <v>0</v>
      </c>
      <c r="AH14" s="199">
        <f t="shared" si="7"/>
        <v>20547</v>
      </c>
      <c r="AI14" s="205">
        <f t="shared" si="8"/>
        <v>263458.2</v>
      </c>
    </row>
    <row r="15" spans="1:35" s="40" customFormat="1" ht="36" customHeight="1">
      <c r="A15" s="94" t="s">
        <v>55</v>
      </c>
      <c r="B15" s="94" t="s">
        <v>60</v>
      </c>
      <c r="C15" s="178" t="s">
        <v>65</v>
      </c>
      <c r="D15" s="167">
        <v>2.887</v>
      </c>
      <c r="E15" s="168">
        <v>2.887</v>
      </c>
      <c r="F15" s="169">
        <v>1.2410000000000001</v>
      </c>
      <c r="G15" s="168">
        <v>0</v>
      </c>
      <c r="H15" s="168">
        <v>1.2410000000000001</v>
      </c>
      <c r="I15" s="169">
        <v>0</v>
      </c>
      <c r="J15" s="168">
        <v>0</v>
      </c>
      <c r="K15" s="168">
        <v>1.6459999999999999</v>
      </c>
      <c r="L15" s="168">
        <v>1.6459999999999999</v>
      </c>
      <c r="M15" s="168">
        <v>0</v>
      </c>
      <c r="N15" s="168">
        <v>0</v>
      </c>
      <c r="O15" s="183">
        <v>0</v>
      </c>
      <c r="P15" s="184">
        <v>0</v>
      </c>
      <c r="Q15" s="184">
        <v>0</v>
      </c>
      <c r="R15" s="184">
        <v>0</v>
      </c>
      <c r="S15" s="184">
        <v>0</v>
      </c>
      <c r="T15" s="184">
        <v>0</v>
      </c>
      <c r="U15" s="188">
        <v>53200</v>
      </c>
      <c r="V15" s="188">
        <f t="shared" si="5"/>
        <v>153588.4</v>
      </c>
      <c r="W15" s="184">
        <v>0</v>
      </c>
      <c r="X15" s="184">
        <v>0</v>
      </c>
      <c r="Y15" s="184">
        <v>0</v>
      </c>
      <c r="Z15" s="184">
        <v>0</v>
      </c>
      <c r="AA15" s="184">
        <v>0</v>
      </c>
      <c r="AB15" s="197">
        <v>0</v>
      </c>
      <c r="AC15" s="202">
        <v>0</v>
      </c>
      <c r="AD15" s="202">
        <v>0</v>
      </c>
      <c r="AE15" s="202">
        <v>0</v>
      </c>
      <c r="AF15" s="199">
        <v>26600</v>
      </c>
      <c r="AG15" s="206">
        <f t="shared" si="6"/>
        <v>0</v>
      </c>
      <c r="AH15" s="199">
        <f t="shared" si="7"/>
        <v>9074.9040000000005</v>
      </c>
      <c r="AI15" s="205">
        <f t="shared" si="8"/>
        <v>162663.304</v>
      </c>
    </row>
    <row r="16" spans="1:35" s="40" customFormat="1" ht="36" customHeight="1">
      <c r="A16" s="94" t="s">
        <v>55</v>
      </c>
      <c r="B16" s="94" t="s">
        <v>60</v>
      </c>
      <c r="C16" s="178" t="s">
        <v>66</v>
      </c>
      <c r="D16" s="167">
        <v>1.5980000000000001</v>
      </c>
      <c r="E16" s="168">
        <v>1.5980000000000001</v>
      </c>
      <c r="F16" s="169">
        <v>1.5980000000000001</v>
      </c>
      <c r="G16" s="168">
        <v>0</v>
      </c>
      <c r="H16" s="168">
        <v>1.5980000000000001</v>
      </c>
      <c r="I16" s="169">
        <v>0</v>
      </c>
      <c r="J16" s="168">
        <v>0</v>
      </c>
      <c r="K16" s="168">
        <v>0</v>
      </c>
      <c r="L16" s="168">
        <v>0</v>
      </c>
      <c r="M16" s="168">
        <v>0</v>
      </c>
      <c r="N16" s="186">
        <v>0</v>
      </c>
      <c r="O16" s="183">
        <v>0</v>
      </c>
      <c r="P16" s="184">
        <v>0</v>
      </c>
      <c r="Q16" s="184">
        <v>0</v>
      </c>
      <c r="R16" s="184">
        <v>0</v>
      </c>
      <c r="S16" s="184">
        <v>0</v>
      </c>
      <c r="T16" s="184">
        <v>0</v>
      </c>
      <c r="U16" s="188">
        <v>53200</v>
      </c>
      <c r="V16" s="188">
        <f t="shared" si="5"/>
        <v>85013.6</v>
      </c>
      <c r="W16" s="184">
        <v>0</v>
      </c>
      <c r="X16" s="184">
        <v>0</v>
      </c>
      <c r="Y16" s="184">
        <v>0</v>
      </c>
      <c r="Z16" s="184">
        <v>0</v>
      </c>
      <c r="AA16" s="184">
        <v>0</v>
      </c>
      <c r="AB16" s="197">
        <v>0</v>
      </c>
      <c r="AC16" s="202">
        <v>0</v>
      </c>
      <c r="AD16" s="202">
        <v>0</v>
      </c>
      <c r="AE16" s="202">
        <v>0</v>
      </c>
      <c r="AF16" s="199">
        <v>26600</v>
      </c>
      <c r="AG16" s="206">
        <f t="shared" si="6"/>
        <v>0</v>
      </c>
      <c r="AH16" s="199">
        <f t="shared" si="7"/>
        <v>2147.712</v>
      </c>
      <c r="AI16" s="205">
        <f t="shared" si="8"/>
        <v>87161.312000000005</v>
      </c>
    </row>
    <row r="17" spans="1:35" s="40" customFormat="1" ht="36" customHeight="1">
      <c r="A17" s="94" t="s">
        <v>55</v>
      </c>
      <c r="B17" s="94" t="s">
        <v>60</v>
      </c>
      <c r="C17" s="178" t="s">
        <v>67</v>
      </c>
      <c r="D17" s="167">
        <v>1.4139999999999999</v>
      </c>
      <c r="E17" s="168">
        <v>1.4139999999999999</v>
      </c>
      <c r="F17" s="169">
        <v>1.4139999999999999</v>
      </c>
      <c r="G17" s="168">
        <v>0</v>
      </c>
      <c r="H17" s="168">
        <v>1.4139999999999999</v>
      </c>
      <c r="I17" s="169">
        <v>0</v>
      </c>
      <c r="J17" s="168">
        <v>0</v>
      </c>
      <c r="K17" s="168">
        <v>0</v>
      </c>
      <c r="L17" s="168">
        <v>0</v>
      </c>
      <c r="M17" s="168">
        <v>0</v>
      </c>
      <c r="N17" s="186">
        <v>0</v>
      </c>
      <c r="O17" s="183">
        <v>0</v>
      </c>
      <c r="P17" s="184">
        <v>0</v>
      </c>
      <c r="Q17" s="184">
        <v>0</v>
      </c>
      <c r="R17" s="184">
        <v>0</v>
      </c>
      <c r="S17" s="184">
        <v>0</v>
      </c>
      <c r="T17" s="184">
        <v>0</v>
      </c>
      <c r="U17" s="188">
        <v>53200</v>
      </c>
      <c r="V17" s="188">
        <f t="shared" si="5"/>
        <v>75224.800000000003</v>
      </c>
      <c r="W17" s="184">
        <v>0</v>
      </c>
      <c r="X17" s="184">
        <v>0</v>
      </c>
      <c r="Y17" s="184">
        <v>0</v>
      </c>
      <c r="Z17" s="184">
        <v>0</v>
      </c>
      <c r="AA17" s="184">
        <v>0</v>
      </c>
      <c r="AB17" s="197">
        <v>0</v>
      </c>
      <c r="AC17" s="202">
        <v>0</v>
      </c>
      <c r="AD17" s="202">
        <v>0</v>
      </c>
      <c r="AE17" s="202">
        <v>0</v>
      </c>
      <c r="AF17" s="199">
        <v>26600</v>
      </c>
      <c r="AG17" s="206">
        <f t="shared" si="6"/>
        <v>0</v>
      </c>
      <c r="AH17" s="199">
        <f t="shared" si="7"/>
        <v>1900.4159999999999</v>
      </c>
      <c r="AI17" s="205">
        <f t="shared" si="8"/>
        <v>77125.216</v>
      </c>
    </row>
    <row r="18" spans="1:35" s="40" customFormat="1" ht="36" customHeight="1">
      <c r="A18" s="94" t="s">
        <v>55</v>
      </c>
      <c r="B18" s="94" t="s">
        <v>60</v>
      </c>
      <c r="C18" s="178" t="s">
        <v>68</v>
      </c>
      <c r="D18" s="167">
        <v>0.30599999999999999</v>
      </c>
      <c r="E18" s="168">
        <v>0.30599999999999999</v>
      </c>
      <c r="F18" s="169">
        <v>0.30599999999999999</v>
      </c>
      <c r="G18" s="168">
        <v>0</v>
      </c>
      <c r="H18" s="168">
        <v>0.30599999999999999</v>
      </c>
      <c r="I18" s="169">
        <v>0</v>
      </c>
      <c r="J18" s="168">
        <v>0</v>
      </c>
      <c r="K18" s="168">
        <v>0</v>
      </c>
      <c r="L18" s="168">
        <v>0</v>
      </c>
      <c r="M18" s="168">
        <v>0</v>
      </c>
      <c r="N18" s="186">
        <v>0</v>
      </c>
      <c r="O18" s="183">
        <v>0</v>
      </c>
      <c r="P18" s="184">
        <v>0</v>
      </c>
      <c r="Q18" s="184">
        <v>0</v>
      </c>
      <c r="R18" s="184">
        <v>0</v>
      </c>
      <c r="S18" s="184">
        <v>0</v>
      </c>
      <c r="T18" s="184">
        <v>0</v>
      </c>
      <c r="U18" s="188">
        <v>53200</v>
      </c>
      <c r="V18" s="188">
        <f t="shared" si="5"/>
        <v>16279.2</v>
      </c>
      <c r="W18" s="184">
        <v>0</v>
      </c>
      <c r="X18" s="184">
        <v>0</v>
      </c>
      <c r="Y18" s="184">
        <v>0</v>
      </c>
      <c r="Z18" s="184">
        <v>0</v>
      </c>
      <c r="AA18" s="184">
        <v>0</v>
      </c>
      <c r="AB18" s="197">
        <v>0</v>
      </c>
      <c r="AC18" s="202">
        <v>0</v>
      </c>
      <c r="AD18" s="202">
        <v>0</v>
      </c>
      <c r="AE18" s="202">
        <v>0</v>
      </c>
      <c r="AF18" s="199">
        <v>26600</v>
      </c>
      <c r="AG18" s="206">
        <f t="shared" si="6"/>
        <v>0</v>
      </c>
      <c r="AH18" s="199">
        <f t="shared" si="7"/>
        <v>411.26400000000001</v>
      </c>
      <c r="AI18" s="205">
        <f t="shared" si="8"/>
        <v>16690.464</v>
      </c>
    </row>
    <row r="19" spans="1:35" s="40" customFormat="1" ht="36" customHeight="1">
      <c r="A19" s="94" t="s">
        <v>55</v>
      </c>
      <c r="B19" s="94" t="s">
        <v>60</v>
      </c>
      <c r="C19" s="166" t="s">
        <v>69</v>
      </c>
      <c r="D19" s="167">
        <v>0.85599999999999998</v>
      </c>
      <c r="E19" s="168">
        <v>0.85599999999999998</v>
      </c>
      <c r="F19" s="169">
        <v>0.85599999999999998</v>
      </c>
      <c r="G19" s="170">
        <v>0</v>
      </c>
      <c r="H19" s="170">
        <v>0.85599999999999998</v>
      </c>
      <c r="I19" s="169">
        <v>0</v>
      </c>
      <c r="J19" s="170">
        <v>0</v>
      </c>
      <c r="K19" s="168">
        <v>0</v>
      </c>
      <c r="L19" s="170">
        <v>0</v>
      </c>
      <c r="M19" s="170">
        <v>0</v>
      </c>
      <c r="N19" s="187">
        <v>0</v>
      </c>
      <c r="O19" s="183">
        <v>0</v>
      </c>
      <c r="P19" s="185">
        <v>0</v>
      </c>
      <c r="Q19" s="185">
        <v>0</v>
      </c>
      <c r="R19" s="185">
        <v>0</v>
      </c>
      <c r="S19" s="185">
        <v>0</v>
      </c>
      <c r="T19" s="185">
        <v>0</v>
      </c>
      <c r="U19" s="188">
        <v>53200</v>
      </c>
      <c r="V19" s="188">
        <f t="shared" si="5"/>
        <v>45539.199999999997</v>
      </c>
      <c r="W19" s="184">
        <v>0</v>
      </c>
      <c r="X19" s="185">
        <v>0</v>
      </c>
      <c r="Y19" s="185">
        <v>0</v>
      </c>
      <c r="Z19" s="185">
        <v>0</v>
      </c>
      <c r="AA19" s="185">
        <v>0</v>
      </c>
      <c r="AB19" s="197">
        <v>0</v>
      </c>
      <c r="AC19" s="198">
        <v>0</v>
      </c>
      <c r="AD19" s="198">
        <v>0</v>
      </c>
      <c r="AE19" s="198">
        <v>0</v>
      </c>
      <c r="AF19" s="199">
        <v>26600</v>
      </c>
      <c r="AG19" s="206">
        <f t="shared" si="6"/>
        <v>0</v>
      </c>
      <c r="AH19" s="199">
        <f t="shared" si="7"/>
        <v>1150.4639999999999</v>
      </c>
      <c r="AI19" s="205">
        <f t="shared" si="8"/>
        <v>46689.663999999997</v>
      </c>
    </row>
    <row r="20" spans="1:35" s="40" customFormat="1" ht="36" customHeight="1">
      <c r="A20" s="94" t="s">
        <v>55</v>
      </c>
      <c r="B20" s="94" t="s">
        <v>60</v>
      </c>
      <c r="C20" s="166" t="s">
        <v>70</v>
      </c>
      <c r="D20" s="167">
        <v>0.51700000000000002</v>
      </c>
      <c r="E20" s="168">
        <v>0.51700000000000002</v>
      </c>
      <c r="F20" s="169">
        <v>0.51700000000000002</v>
      </c>
      <c r="G20" s="170">
        <v>0</v>
      </c>
      <c r="H20" s="170">
        <v>0.51700000000000002</v>
      </c>
      <c r="I20" s="169">
        <v>0</v>
      </c>
      <c r="J20" s="170">
        <v>0</v>
      </c>
      <c r="K20" s="168">
        <v>0</v>
      </c>
      <c r="L20" s="170">
        <v>0</v>
      </c>
      <c r="M20" s="170">
        <v>0</v>
      </c>
      <c r="N20" s="187">
        <v>0</v>
      </c>
      <c r="O20" s="183">
        <v>0</v>
      </c>
      <c r="P20" s="185">
        <v>0</v>
      </c>
      <c r="Q20" s="185">
        <v>0</v>
      </c>
      <c r="R20" s="185">
        <v>0</v>
      </c>
      <c r="S20" s="185">
        <v>0</v>
      </c>
      <c r="T20" s="185">
        <v>0</v>
      </c>
      <c r="U20" s="188">
        <v>53200</v>
      </c>
      <c r="V20" s="188">
        <f t="shared" si="5"/>
        <v>27504.400000000001</v>
      </c>
      <c r="W20" s="184">
        <v>0</v>
      </c>
      <c r="X20" s="185">
        <v>0</v>
      </c>
      <c r="Y20" s="185">
        <v>0</v>
      </c>
      <c r="Z20" s="185">
        <v>0</v>
      </c>
      <c r="AA20" s="185">
        <v>0</v>
      </c>
      <c r="AB20" s="197">
        <v>0</v>
      </c>
      <c r="AC20" s="198">
        <v>0</v>
      </c>
      <c r="AD20" s="198">
        <v>0</v>
      </c>
      <c r="AE20" s="198">
        <v>0</v>
      </c>
      <c r="AF20" s="199">
        <v>26600</v>
      </c>
      <c r="AG20" s="206">
        <f t="shared" si="6"/>
        <v>0</v>
      </c>
      <c r="AH20" s="199">
        <f t="shared" si="7"/>
        <v>694.84799999999996</v>
      </c>
      <c r="AI20" s="205">
        <f t="shared" si="8"/>
        <v>28199.248</v>
      </c>
    </row>
    <row r="21" spans="1:35" s="40" customFormat="1" ht="36" customHeight="1">
      <c r="A21" s="94" t="s">
        <v>55</v>
      </c>
      <c r="B21" s="94" t="s">
        <v>60</v>
      </c>
      <c r="C21" s="166" t="s">
        <v>71</v>
      </c>
      <c r="D21" s="167">
        <v>4.7080000000000002</v>
      </c>
      <c r="E21" s="168">
        <v>4.7080000000000002</v>
      </c>
      <c r="F21" s="169">
        <v>4.7080000000000002</v>
      </c>
      <c r="G21" s="170">
        <v>0</v>
      </c>
      <c r="H21" s="170">
        <v>4.7080000000000002</v>
      </c>
      <c r="I21" s="169">
        <v>0</v>
      </c>
      <c r="J21" s="170">
        <v>0</v>
      </c>
      <c r="K21" s="168">
        <v>0</v>
      </c>
      <c r="L21" s="170">
        <v>0</v>
      </c>
      <c r="M21" s="170">
        <v>0</v>
      </c>
      <c r="N21" s="187">
        <v>0</v>
      </c>
      <c r="O21" s="183">
        <v>0</v>
      </c>
      <c r="P21" s="185">
        <v>0</v>
      </c>
      <c r="Q21" s="185">
        <v>0</v>
      </c>
      <c r="R21" s="185">
        <v>0</v>
      </c>
      <c r="S21" s="185">
        <v>0</v>
      </c>
      <c r="T21" s="185">
        <v>0</v>
      </c>
      <c r="U21" s="188">
        <v>53200</v>
      </c>
      <c r="V21" s="188">
        <f t="shared" si="5"/>
        <v>250465.6</v>
      </c>
      <c r="W21" s="184">
        <v>0</v>
      </c>
      <c r="X21" s="185">
        <v>0</v>
      </c>
      <c r="Y21" s="185">
        <v>0</v>
      </c>
      <c r="Z21" s="185">
        <v>0</v>
      </c>
      <c r="AA21" s="185">
        <v>0</v>
      </c>
      <c r="AB21" s="197">
        <v>0</v>
      </c>
      <c r="AC21" s="198">
        <v>0</v>
      </c>
      <c r="AD21" s="198">
        <v>0</v>
      </c>
      <c r="AE21" s="198">
        <v>0</v>
      </c>
      <c r="AF21" s="199">
        <v>26600</v>
      </c>
      <c r="AG21" s="206">
        <f t="shared" si="6"/>
        <v>0</v>
      </c>
      <c r="AH21" s="199">
        <f t="shared" si="7"/>
        <v>6327.5519999999997</v>
      </c>
      <c r="AI21" s="205">
        <f t="shared" si="8"/>
        <v>256793.152</v>
      </c>
    </row>
    <row r="22" spans="1:35" s="40" customFormat="1" ht="36" customHeight="1">
      <c r="A22" s="94" t="s">
        <v>55</v>
      </c>
      <c r="B22" s="94" t="s">
        <v>60</v>
      </c>
      <c r="C22" s="166" t="s">
        <v>72</v>
      </c>
      <c r="D22" s="167">
        <v>2.7690000000000001</v>
      </c>
      <c r="E22" s="168">
        <v>2.7690000000000001</v>
      </c>
      <c r="F22" s="169">
        <v>2.7690000000000001</v>
      </c>
      <c r="G22" s="170">
        <v>0</v>
      </c>
      <c r="H22" s="170">
        <v>2.7690000000000001</v>
      </c>
      <c r="I22" s="169">
        <v>0</v>
      </c>
      <c r="J22" s="170">
        <v>0</v>
      </c>
      <c r="K22" s="168">
        <v>0</v>
      </c>
      <c r="L22" s="170">
        <v>0</v>
      </c>
      <c r="M22" s="170">
        <v>0</v>
      </c>
      <c r="N22" s="187">
        <v>0</v>
      </c>
      <c r="O22" s="183">
        <v>0</v>
      </c>
      <c r="P22" s="185">
        <v>0</v>
      </c>
      <c r="Q22" s="185">
        <v>0</v>
      </c>
      <c r="R22" s="185">
        <v>0</v>
      </c>
      <c r="S22" s="185">
        <v>0</v>
      </c>
      <c r="T22" s="185">
        <v>0</v>
      </c>
      <c r="U22" s="188">
        <v>53200</v>
      </c>
      <c r="V22" s="188">
        <f t="shared" si="5"/>
        <v>147310.79999999999</v>
      </c>
      <c r="W22" s="184">
        <v>0</v>
      </c>
      <c r="X22" s="185">
        <v>0</v>
      </c>
      <c r="Y22" s="185">
        <v>0</v>
      </c>
      <c r="Z22" s="185">
        <v>0</v>
      </c>
      <c r="AA22" s="185">
        <v>0</v>
      </c>
      <c r="AB22" s="197">
        <v>0</v>
      </c>
      <c r="AC22" s="198">
        <v>0</v>
      </c>
      <c r="AD22" s="198">
        <v>0</v>
      </c>
      <c r="AE22" s="198">
        <v>0</v>
      </c>
      <c r="AF22" s="199">
        <v>26600</v>
      </c>
      <c r="AG22" s="206">
        <f t="shared" si="6"/>
        <v>0</v>
      </c>
      <c r="AH22" s="199">
        <f t="shared" si="7"/>
        <v>3721.5360000000001</v>
      </c>
      <c r="AI22" s="205">
        <f t="shared" si="8"/>
        <v>151032.33600000001</v>
      </c>
    </row>
    <row r="23" spans="1:35" s="40" customFormat="1" ht="36" customHeight="1">
      <c r="A23" s="94" t="s">
        <v>55</v>
      </c>
      <c r="B23" s="94" t="s">
        <v>60</v>
      </c>
      <c r="C23" s="166" t="s">
        <v>73</v>
      </c>
      <c r="D23" s="167">
        <v>1.482</v>
      </c>
      <c r="E23" s="168">
        <v>1.482</v>
      </c>
      <c r="F23" s="169">
        <v>1.482</v>
      </c>
      <c r="G23" s="170">
        <v>0</v>
      </c>
      <c r="H23" s="170">
        <v>1.482</v>
      </c>
      <c r="I23" s="169">
        <v>0</v>
      </c>
      <c r="J23" s="170">
        <v>0</v>
      </c>
      <c r="K23" s="168">
        <v>0</v>
      </c>
      <c r="L23" s="170">
        <v>0</v>
      </c>
      <c r="M23" s="170">
        <v>0</v>
      </c>
      <c r="N23" s="187">
        <v>0</v>
      </c>
      <c r="O23" s="183">
        <v>0</v>
      </c>
      <c r="P23" s="185">
        <v>0</v>
      </c>
      <c r="Q23" s="185">
        <v>0</v>
      </c>
      <c r="R23" s="185">
        <v>0</v>
      </c>
      <c r="S23" s="185">
        <v>0</v>
      </c>
      <c r="T23" s="185">
        <v>0</v>
      </c>
      <c r="U23" s="188">
        <v>53200</v>
      </c>
      <c r="V23" s="188">
        <f t="shared" si="5"/>
        <v>78842.399999999994</v>
      </c>
      <c r="W23" s="184">
        <v>0</v>
      </c>
      <c r="X23" s="185">
        <v>0</v>
      </c>
      <c r="Y23" s="185">
        <v>0</v>
      </c>
      <c r="Z23" s="185">
        <v>0</v>
      </c>
      <c r="AA23" s="185">
        <v>0</v>
      </c>
      <c r="AB23" s="197">
        <v>0</v>
      </c>
      <c r="AC23" s="198">
        <v>0</v>
      </c>
      <c r="AD23" s="198">
        <v>0</v>
      </c>
      <c r="AE23" s="198">
        <v>0</v>
      </c>
      <c r="AF23" s="199">
        <v>26600</v>
      </c>
      <c r="AG23" s="206">
        <f t="shared" si="6"/>
        <v>0</v>
      </c>
      <c r="AH23" s="199">
        <f t="shared" si="7"/>
        <v>1991.808</v>
      </c>
      <c r="AI23" s="205">
        <f t="shared" si="8"/>
        <v>80834.207999999999</v>
      </c>
    </row>
    <row r="24" spans="1:35" s="40" customFormat="1" ht="36" customHeight="1">
      <c r="A24" s="94" t="s">
        <v>55</v>
      </c>
      <c r="B24" s="94" t="s">
        <v>60</v>
      </c>
      <c r="C24" s="166" t="s">
        <v>74</v>
      </c>
      <c r="D24" s="167">
        <v>0.504</v>
      </c>
      <c r="E24" s="168">
        <v>0.504</v>
      </c>
      <c r="F24" s="169">
        <v>0.504</v>
      </c>
      <c r="G24" s="170">
        <v>0.504</v>
      </c>
      <c r="H24" s="170">
        <v>0</v>
      </c>
      <c r="I24" s="169">
        <v>0</v>
      </c>
      <c r="J24" s="170">
        <v>0</v>
      </c>
      <c r="K24" s="168">
        <v>0</v>
      </c>
      <c r="L24" s="170">
        <v>0</v>
      </c>
      <c r="M24" s="170">
        <v>0</v>
      </c>
      <c r="N24" s="187">
        <v>0</v>
      </c>
      <c r="O24" s="183">
        <v>0</v>
      </c>
      <c r="P24" s="185">
        <v>0</v>
      </c>
      <c r="Q24" s="185">
        <v>0</v>
      </c>
      <c r="R24" s="185">
        <v>0</v>
      </c>
      <c r="S24" s="185">
        <v>0</v>
      </c>
      <c r="T24" s="185">
        <v>0</v>
      </c>
      <c r="U24" s="188">
        <v>53200</v>
      </c>
      <c r="V24" s="188">
        <f t="shared" si="5"/>
        <v>26812.799999999999</v>
      </c>
      <c r="W24" s="184">
        <v>0</v>
      </c>
      <c r="X24" s="185">
        <v>0</v>
      </c>
      <c r="Y24" s="185">
        <v>0</v>
      </c>
      <c r="Z24" s="185">
        <v>0</v>
      </c>
      <c r="AA24" s="185">
        <v>0</v>
      </c>
      <c r="AB24" s="197">
        <v>0</v>
      </c>
      <c r="AC24" s="198">
        <v>0</v>
      </c>
      <c r="AD24" s="198">
        <v>0</v>
      </c>
      <c r="AE24" s="198">
        <v>0</v>
      </c>
      <c r="AF24" s="199">
        <v>26600</v>
      </c>
      <c r="AG24" s="206">
        <f t="shared" si="6"/>
        <v>0</v>
      </c>
      <c r="AH24" s="199">
        <f t="shared" si="7"/>
        <v>677.37599999999998</v>
      </c>
      <c r="AI24" s="205">
        <f t="shared" si="8"/>
        <v>27490.175999999999</v>
      </c>
    </row>
    <row r="25" spans="1:35" s="40" customFormat="1" ht="36" customHeight="1">
      <c r="A25" s="94" t="s">
        <v>55</v>
      </c>
      <c r="B25" s="94" t="s">
        <v>60</v>
      </c>
      <c r="C25" s="166" t="s">
        <v>75</v>
      </c>
      <c r="D25" s="167">
        <v>8.5999999999999993E-2</v>
      </c>
      <c r="E25" s="168">
        <v>8.5999999999999993E-2</v>
      </c>
      <c r="F25" s="169">
        <v>8.5999999999999993E-2</v>
      </c>
      <c r="G25" s="170">
        <v>0</v>
      </c>
      <c r="H25" s="170">
        <v>8.5999999999999993E-2</v>
      </c>
      <c r="I25" s="169">
        <v>0</v>
      </c>
      <c r="J25" s="170">
        <v>0</v>
      </c>
      <c r="K25" s="168">
        <v>0</v>
      </c>
      <c r="L25" s="170">
        <v>0</v>
      </c>
      <c r="M25" s="170">
        <v>0</v>
      </c>
      <c r="N25" s="187">
        <v>0</v>
      </c>
      <c r="O25" s="183">
        <v>0</v>
      </c>
      <c r="P25" s="185">
        <v>0</v>
      </c>
      <c r="Q25" s="185">
        <v>0</v>
      </c>
      <c r="R25" s="185">
        <v>0</v>
      </c>
      <c r="S25" s="185">
        <v>0</v>
      </c>
      <c r="T25" s="185">
        <v>0</v>
      </c>
      <c r="U25" s="188">
        <v>53200</v>
      </c>
      <c r="V25" s="188">
        <f t="shared" si="5"/>
        <v>4575.2</v>
      </c>
      <c r="W25" s="184">
        <v>0</v>
      </c>
      <c r="X25" s="185">
        <v>0</v>
      </c>
      <c r="Y25" s="185">
        <v>0</v>
      </c>
      <c r="Z25" s="185">
        <v>0</v>
      </c>
      <c r="AA25" s="185">
        <v>0</v>
      </c>
      <c r="AB25" s="197">
        <v>0</v>
      </c>
      <c r="AC25" s="198">
        <v>0</v>
      </c>
      <c r="AD25" s="198">
        <v>0</v>
      </c>
      <c r="AE25" s="198">
        <v>0</v>
      </c>
      <c r="AF25" s="199">
        <v>26600</v>
      </c>
      <c r="AG25" s="206">
        <f t="shared" si="6"/>
        <v>0</v>
      </c>
      <c r="AH25" s="199">
        <f t="shared" si="7"/>
        <v>115.584</v>
      </c>
      <c r="AI25" s="205">
        <f t="shared" si="8"/>
        <v>4690.7839999999997</v>
      </c>
    </row>
    <row r="26" spans="1:35" s="40" customFormat="1" ht="36" customHeight="1">
      <c r="A26" s="94" t="s">
        <v>55</v>
      </c>
      <c r="B26" s="94" t="s">
        <v>60</v>
      </c>
      <c r="C26" s="166" t="s">
        <v>76</v>
      </c>
      <c r="D26" s="167">
        <v>3.3959999999999999</v>
      </c>
      <c r="E26" s="168">
        <v>3.3959999999999999</v>
      </c>
      <c r="F26" s="169">
        <v>0</v>
      </c>
      <c r="G26" s="170">
        <v>0</v>
      </c>
      <c r="H26" s="170">
        <v>0</v>
      </c>
      <c r="I26" s="169">
        <v>0</v>
      </c>
      <c r="J26" s="170">
        <v>0</v>
      </c>
      <c r="K26" s="168">
        <v>3.3959999999999999</v>
      </c>
      <c r="L26" s="170">
        <v>3.3959999999999999</v>
      </c>
      <c r="M26" s="170">
        <v>0</v>
      </c>
      <c r="N26" s="187">
        <v>0</v>
      </c>
      <c r="O26" s="183">
        <v>0</v>
      </c>
      <c r="P26" s="185">
        <v>0</v>
      </c>
      <c r="Q26" s="185">
        <v>0</v>
      </c>
      <c r="R26" s="185">
        <v>0</v>
      </c>
      <c r="S26" s="185">
        <v>0</v>
      </c>
      <c r="T26" s="185">
        <v>0</v>
      </c>
      <c r="U26" s="188">
        <v>53200</v>
      </c>
      <c r="V26" s="188">
        <f t="shared" si="5"/>
        <v>180667.2</v>
      </c>
      <c r="W26" s="184">
        <v>0</v>
      </c>
      <c r="X26" s="185">
        <v>0</v>
      </c>
      <c r="Y26" s="185">
        <v>0</v>
      </c>
      <c r="Z26" s="185">
        <v>0</v>
      </c>
      <c r="AA26" s="185">
        <v>0</v>
      </c>
      <c r="AB26" s="197">
        <v>0</v>
      </c>
      <c r="AC26" s="198">
        <v>0</v>
      </c>
      <c r="AD26" s="198">
        <v>0</v>
      </c>
      <c r="AE26" s="198">
        <v>0</v>
      </c>
      <c r="AF26" s="199">
        <v>26600</v>
      </c>
      <c r="AG26" s="206">
        <f t="shared" si="6"/>
        <v>0</v>
      </c>
      <c r="AH26" s="199">
        <f t="shared" si="7"/>
        <v>15282</v>
      </c>
      <c r="AI26" s="205">
        <f t="shared" si="8"/>
        <v>195949.2</v>
      </c>
    </row>
    <row r="27" spans="1:35" s="40" customFormat="1" ht="36" customHeight="1">
      <c r="A27" s="94" t="s">
        <v>55</v>
      </c>
      <c r="B27" s="94" t="s">
        <v>60</v>
      </c>
      <c r="C27" s="166" t="s">
        <v>77</v>
      </c>
      <c r="D27" s="167">
        <v>0.215</v>
      </c>
      <c r="E27" s="168">
        <v>0.215</v>
      </c>
      <c r="F27" s="169">
        <v>0.215</v>
      </c>
      <c r="G27" s="170">
        <v>0</v>
      </c>
      <c r="H27" s="170">
        <v>0.215</v>
      </c>
      <c r="I27" s="169">
        <v>0</v>
      </c>
      <c r="J27" s="170">
        <v>0</v>
      </c>
      <c r="K27" s="168">
        <v>0</v>
      </c>
      <c r="L27" s="170">
        <v>0</v>
      </c>
      <c r="M27" s="170">
        <v>0</v>
      </c>
      <c r="N27" s="187">
        <v>0</v>
      </c>
      <c r="O27" s="183">
        <v>0</v>
      </c>
      <c r="P27" s="185">
        <v>0</v>
      </c>
      <c r="Q27" s="185">
        <v>0</v>
      </c>
      <c r="R27" s="185">
        <v>0</v>
      </c>
      <c r="S27" s="185">
        <v>0</v>
      </c>
      <c r="T27" s="185">
        <v>0</v>
      </c>
      <c r="U27" s="188">
        <v>53200</v>
      </c>
      <c r="V27" s="188">
        <f t="shared" si="5"/>
        <v>11438</v>
      </c>
      <c r="W27" s="184">
        <v>0</v>
      </c>
      <c r="X27" s="185">
        <v>0</v>
      </c>
      <c r="Y27" s="185">
        <v>0</v>
      </c>
      <c r="Z27" s="185">
        <v>0</v>
      </c>
      <c r="AA27" s="185">
        <v>0</v>
      </c>
      <c r="AB27" s="197">
        <v>0</v>
      </c>
      <c r="AC27" s="198">
        <v>0</v>
      </c>
      <c r="AD27" s="198">
        <v>0</v>
      </c>
      <c r="AE27" s="198">
        <v>0</v>
      </c>
      <c r="AF27" s="199">
        <v>26600</v>
      </c>
      <c r="AG27" s="206">
        <f t="shared" si="6"/>
        <v>0</v>
      </c>
      <c r="AH27" s="199">
        <f t="shared" si="7"/>
        <v>288.95999999999998</v>
      </c>
      <c r="AI27" s="205">
        <f t="shared" si="8"/>
        <v>11726.96</v>
      </c>
    </row>
    <row r="28" spans="1:35" s="40" customFormat="1" ht="36" customHeight="1">
      <c r="A28" s="94" t="s">
        <v>55</v>
      </c>
      <c r="B28" s="94" t="s">
        <v>60</v>
      </c>
      <c r="C28" s="166" t="s">
        <v>78</v>
      </c>
      <c r="D28" s="167">
        <v>1.371</v>
      </c>
      <c r="E28" s="168">
        <v>1.371</v>
      </c>
      <c r="F28" s="169">
        <v>1.371</v>
      </c>
      <c r="G28" s="170">
        <v>0</v>
      </c>
      <c r="H28" s="170">
        <v>1.371</v>
      </c>
      <c r="I28" s="169">
        <v>0</v>
      </c>
      <c r="J28" s="170">
        <v>0</v>
      </c>
      <c r="K28" s="168">
        <v>0</v>
      </c>
      <c r="L28" s="170">
        <v>0</v>
      </c>
      <c r="M28" s="170">
        <v>0</v>
      </c>
      <c r="N28" s="187">
        <v>0</v>
      </c>
      <c r="O28" s="183">
        <v>0</v>
      </c>
      <c r="P28" s="185">
        <v>0</v>
      </c>
      <c r="Q28" s="185">
        <v>0</v>
      </c>
      <c r="R28" s="185">
        <v>0</v>
      </c>
      <c r="S28" s="185">
        <v>0</v>
      </c>
      <c r="T28" s="185">
        <v>0</v>
      </c>
      <c r="U28" s="188">
        <v>53200</v>
      </c>
      <c r="V28" s="188">
        <f t="shared" si="5"/>
        <v>72937.2</v>
      </c>
      <c r="W28" s="184">
        <v>0</v>
      </c>
      <c r="X28" s="185">
        <v>0</v>
      </c>
      <c r="Y28" s="185">
        <v>0</v>
      </c>
      <c r="Z28" s="185">
        <v>0</v>
      </c>
      <c r="AA28" s="185">
        <v>0</v>
      </c>
      <c r="AB28" s="197">
        <v>0</v>
      </c>
      <c r="AC28" s="198">
        <v>0</v>
      </c>
      <c r="AD28" s="198">
        <v>0</v>
      </c>
      <c r="AE28" s="198">
        <v>0</v>
      </c>
      <c r="AF28" s="199">
        <v>26600</v>
      </c>
      <c r="AG28" s="206">
        <f t="shared" si="6"/>
        <v>0</v>
      </c>
      <c r="AH28" s="199">
        <f t="shared" si="7"/>
        <v>1842.624</v>
      </c>
      <c r="AI28" s="205">
        <f t="shared" si="8"/>
        <v>74779.823999999993</v>
      </c>
    </row>
    <row r="29" spans="1:35" s="40" customFormat="1" ht="36" customHeight="1">
      <c r="A29" s="94" t="s">
        <v>55</v>
      </c>
      <c r="B29" s="94" t="s">
        <v>60</v>
      </c>
      <c r="C29" s="178" t="s">
        <v>79</v>
      </c>
      <c r="D29" s="167">
        <v>19.015000000000001</v>
      </c>
      <c r="E29" s="168">
        <v>12.792</v>
      </c>
      <c r="F29" s="169">
        <v>0</v>
      </c>
      <c r="G29" s="168">
        <v>0</v>
      </c>
      <c r="H29" s="168">
        <v>0</v>
      </c>
      <c r="I29" s="169">
        <v>0</v>
      </c>
      <c r="J29" s="168">
        <v>0</v>
      </c>
      <c r="K29" s="168">
        <v>8.9359999999999999</v>
      </c>
      <c r="L29" s="168">
        <v>0</v>
      </c>
      <c r="M29" s="168">
        <v>0</v>
      </c>
      <c r="N29" s="168">
        <v>8.9359999999999999</v>
      </c>
      <c r="O29" s="169">
        <v>3.8559999999999999</v>
      </c>
      <c r="P29" s="184">
        <v>0</v>
      </c>
      <c r="Q29" s="168">
        <v>2.718</v>
      </c>
      <c r="R29" s="168">
        <v>1.1379999999999999</v>
      </c>
      <c r="S29" s="184">
        <v>0</v>
      </c>
      <c r="T29" s="184">
        <v>0</v>
      </c>
      <c r="U29" s="188">
        <v>53200</v>
      </c>
      <c r="V29" s="188">
        <f t="shared" si="5"/>
        <v>680534.4</v>
      </c>
      <c r="W29" s="186">
        <v>0.93799999999999994</v>
      </c>
      <c r="X29" s="186">
        <v>0</v>
      </c>
      <c r="Y29" s="186">
        <v>0</v>
      </c>
      <c r="Z29" s="186">
        <v>0.13400000000000001</v>
      </c>
      <c r="AA29" s="186">
        <v>0.80400000000000005</v>
      </c>
      <c r="AB29" s="203">
        <v>5.2850000000000001</v>
      </c>
      <c r="AC29" s="186">
        <v>1.593</v>
      </c>
      <c r="AD29" s="186">
        <v>0</v>
      </c>
      <c r="AE29" s="186">
        <v>3.6920000000000002</v>
      </c>
      <c r="AF29" s="199">
        <v>26600</v>
      </c>
      <c r="AG29" s="199">
        <f t="shared" si="6"/>
        <v>165531.79999999999</v>
      </c>
      <c r="AH29" s="199">
        <f t="shared" si="7"/>
        <v>16084.8</v>
      </c>
      <c r="AI29" s="205">
        <f t="shared" si="8"/>
        <v>862151</v>
      </c>
    </row>
    <row r="30" spans="1:35" s="40" customFormat="1" ht="36" customHeight="1">
      <c r="A30" s="94" t="s">
        <v>55</v>
      </c>
      <c r="B30" s="94" t="s">
        <v>60</v>
      </c>
      <c r="C30" s="178" t="s">
        <v>80</v>
      </c>
      <c r="D30" s="167">
        <v>1.425</v>
      </c>
      <c r="E30" s="168">
        <v>1.425</v>
      </c>
      <c r="F30" s="169">
        <v>1.425</v>
      </c>
      <c r="G30" s="168">
        <v>0</v>
      </c>
      <c r="H30" s="168">
        <v>1.425</v>
      </c>
      <c r="I30" s="169">
        <v>0</v>
      </c>
      <c r="J30" s="168">
        <v>0</v>
      </c>
      <c r="K30" s="168">
        <v>0</v>
      </c>
      <c r="L30" s="168">
        <v>0</v>
      </c>
      <c r="M30" s="168">
        <v>0</v>
      </c>
      <c r="N30" s="186">
        <v>0</v>
      </c>
      <c r="O30" s="183">
        <v>0</v>
      </c>
      <c r="P30" s="184">
        <v>0</v>
      </c>
      <c r="Q30" s="184">
        <v>0</v>
      </c>
      <c r="R30" s="184">
        <v>0</v>
      </c>
      <c r="S30" s="184">
        <v>0</v>
      </c>
      <c r="T30" s="184">
        <v>0</v>
      </c>
      <c r="U30" s="188">
        <v>53200</v>
      </c>
      <c r="V30" s="188">
        <f t="shared" si="5"/>
        <v>75810</v>
      </c>
      <c r="W30" s="184">
        <v>0</v>
      </c>
      <c r="X30" s="184">
        <v>0</v>
      </c>
      <c r="Y30" s="184">
        <v>0</v>
      </c>
      <c r="Z30" s="184">
        <v>0</v>
      </c>
      <c r="AA30" s="184">
        <v>0</v>
      </c>
      <c r="AB30" s="197">
        <v>0</v>
      </c>
      <c r="AC30" s="202">
        <v>0</v>
      </c>
      <c r="AD30" s="202">
        <v>0</v>
      </c>
      <c r="AE30" s="202">
        <v>0</v>
      </c>
      <c r="AF30" s="199">
        <v>26600</v>
      </c>
      <c r="AG30" s="206">
        <f t="shared" si="6"/>
        <v>0</v>
      </c>
      <c r="AH30" s="199">
        <f t="shared" si="7"/>
        <v>1915.2</v>
      </c>
      <c r="AI30" s="205">
        <f t="shared" si="8"/>
        <v>77725.2</v>
      </c>
    </row>
    <row r="31" spans="1:35" s="40" customFormat="1" ht="36" customHeight="1">
      <c r="A31" s="94" t="s">
        <v>55</v>
      </c>
      <c r="B31" s="94" t="s">
        <v>60</v>
      </c>
      <c r="C31" s="166" t="s">
        <v>81</v>
      </c>
      <c r="D31" s="167">
        <v>0.82299999999999995</v>
      </c>
      <c r="E31" s="168">
        <v>0.82299999999999995</v>
      </c>
      <c r="F31" s="169">
        <v>0.82299999999999995</v>
      </c>
      <c r="G31" s="170">
        <v>0</v>
      </c>
      <c r="H31" s="170">
        <v>0.82299999999999995</v>
      </c>
      <c r="I31" s="169">
        <v>0</v>
      </c>
      <c r="J31" s="170">
        <v>0</v>
      </c>
      <c r="K31" s="168">
        <v>0</v>
      </c>
      <c r="L31" s="170">
        <v>0</v>
      </c>
      <c r="M31" s="170">
        <v>0</v>
      </c>
      <c r="N31" s="187">
        <v>0</v>
      </c>
      <c r="O31" s="183">
        <v>0</v>
      </c>
      <c r="P31" s="185">
        <v>0</v>
      </c>
      <c r="Q31" s="185">
        <v>0</v>
      </c>
      <c r="R31" s="185">
        <v>0</v>
      </c>
      <c r="S31" s="185">
        <v>0</v>
      </c>
      <c r="T31" s="185">
        <v>0</v>
      </c>
      <c r="U31" s="188">
        <v>53200</v>
      </c>
      <c r="V31" s="188">
        <f t="shared" si="5"/>
        <v>43783.6</v>
      </c>
      <c r="W31" s="184">
        <v>0</v>
      </c>
      <c r="X31" s="185">
        <v>0</v>
      </c>
      <c r="Y31" s="185">
        <v>0</v>
      </c>
      <c r="Z31" s="185">
        <v>0</v>
      </c>
      <c r="AA31" s="185">
        <v>0</v>
      </c>
      <c r="AB31" s="197">
        <v>0</v>
      </c>
      <c r="AC31" s="198">
        <v>0</v>
      </c>
      <c r="AD31" s="198">
        <v>0</v>
      </c>
      <c r="AE31" s="198">
        <v>0</v>
      </c>
      <c r="AF31" s="199">
        <v>26600</v>
      </c>
      <c r="AG31" s="206">
        <f t="shared" si="6"/>
        <v>0</v>
      </c>
      <c r="AH31" s="199">
        <f t="shared" si="7"/>
        <v>1106.1120000000001</v>
      </c>
      <c r="AI31" s="205">
        <f t="shared" si="8"/>
        <v>44889.712</v>
      </c>
    </row>
    <row r="32" spans="1:35" s="40" customFormat="1" ht="36" customHeight="1">
      <c r="A32" s="94" t="s">
        <v>55</v>
      </c>
      <c r="B32" s="94" t="s">
        <v>60</v>
      </c>
      <c r="C32" s="166" t="s">
        <v>82</v>
      </c>
      <c r="D32" s="167">
        <v>1.242</v>
      </c>
      <c r="E32" s="168">
        <v>1.242</v>
      </c>
      <c r="F32" s="169">
        <v>1.242</v>
      </c>
      <c r="G32" s="170">
        <v>0</v>
      </c>
      <c r="H32" s="170">
        <v>1.242</v>
      </c>
      <c r="I32" s="169">
        <v>0</v>
      </c>
      <c r="J32" s="170">
        <v>0</v>
      </c>
      <c r="K32" s="168">
        <v>0</v>
      </c>
      <c r="L32" s="170">
        <v>0</v>
      </c>
      <c r="M32" s="170">
        <v>0</v>
      </c>
      <c r="N32" s="187">
        <v>0</v>
      </c>
      <c r="O32" s="183">
        <v>0</v>
      </c>
      <c r="P32" s="185">
        <v>0</v>
      </c>
      <c r="Q32" s="185">
        <v>0</v>
      </c>
      <c r="R32" s="185">
        <v>0</v>
      </c>
      <c r="S32" s="185">
        <v>0</v>
      </c>
      <c r="T32" s="185">
        <v>0</v>
      </c>
      <c r="U32" s="188">
        <v>53200</v>
      </c>
      <c r="V32" s="188">
        <f t="shared" si="5"/>
        <v>66074.399999999994</v>
      </c>
      <c r="W32" s="184">
        <v>0</v>
      </c>
      <c r="X32" s="185">
        <v>0</v>
      </c>
      <c r="Y32" s="185">
        <v>0</v>
      </c>
      <c r="Z32" s="185">
        <v>0</v>
      </c>
      <c r="AA32" s="185">
        <v>0</v>
      </c>
      <c r="AB32" s="197">
        <v>0</v>
      </c>
      <c r="AC32" s="198">
        <v>0</v>
      </c>
      <c r="AD32" s="198">
        <v>0</v>
      </c>
      <c r="AE32" s="198">
        <v>0</v>
      </c>
      <c r="AF32" s="199">
        <v>26600</v>
      </c>
      <c r="AG32" s="206">
        <f t="shared" si="6"/>
        <v>0</v>
      </c>
      <c r="AH32" s="199">
        <f t="shared" si="7"/>
        <v>1669.248</v>
      </c>
      <c r="AI32" s="205">
        <f t="shared" si="8"/>
        <v>67743.648000000001</v>
      </c>
    </row>
    <row r="33" spans="1:35" s="40" customFormat="1" ht="36" customHeight="1">
      <c r="A33" s="94" t="s">
        <v>55</v>
      </c>
      <c r="B33" s="94" t="s">
        <v>60</v>
      </c>
      <c r="C33" s="166" t="s">
        <v>83</v>
      </c>
      <c r="D33" s="167">
        <v>0.29599999999999999</v>
      </c>
      <c r="E33" s="168">
        <v>0.29599999999999999</v>
      </c>
      <c r="F33" s="169">
        <v>0.29599999999999999</v>
      </c>
      <c r="G33" s="170">
        <v>0</v>
      </c>
      <c r="H33" s="170">
        <v>0.29599999999999999</v>
      </c>
      <c r="I33" s="169">
        <v>0</v>
      </c>
      <c r="J33" s="170">
        <v>0</v>
      </c>
      <c r="K33" s="168">
        <v>0</v>
      </c>
      <c r="L33" s="170">
        <v>0</v>
      </c>
      <c r="M33" s="170">
        <v>0</v>
      </c>
      <c r="N33" s="187">
        <v>0</v>
      </c>
      <c r="O33" s="183">
        <v>0</v>
      </c>
      <c r="P33" s="185">
        <v>0</v>
      </c>
      <c r="Q33" s="185">
        <v>0</v>
      </c>
      <c r="R33" s="185">
        <v>0</v>
      </c>
      <c r="S33" s="185">
        <v>0</v>
      </c>
      <c r="T33" s="185">
        <v>0</v>
      </c>
      <c r="U33" s="188">
        <v>53200</v>
      </c>
      <c r="V33" s="188">
        <f t="shared" si="5"/>
        <v>15747.2</v>
      </c>
      <c r="W33" s="184">
        <v>0</v>
      </c>
      <c r="X33" s="185">
        <v>0</v>
      </c>
      <c r="Y33" s="185">
        <v>0</v>
      </c>
      <c r="Z33" s="185">
        <v>0</v>
      </c>
      <c r="AA33" s="185">
        <v>0</v>
      </c>
      <c r="AB33" s="197">
        <v>0</v>
      </c>
      <c r="AC33" s="198">
        <v>0</v>
      </c>
      <c r="AD33" s="198">
        <v>0</v>
      </c>
      <c r="AE33" s="198">
        <v>0</v>
      </c>
      <c r="AF33" s="199">
        <v>26600</v>
      </c>
      <c r="AG33" s="206">
        <f t="shared" si="6"/>
        <v>0</v>
      </c>
      <c r="AH33" s="199">
        <f t="shared" si="7"/>
        <v>397.82400000000001</v>
      </c>
      <c r="AI33" s="205">
        <f t="shared" si="8"/>
        <v>16145.023999999999</v>
      </c>
    </row>
    <row r="34" spans="1:35" s="40" customFormat="1" ht="36" customHeight="1">
      <c r="A34" s="94" t="s">
        <v>55</v>
      </c>
      <c r="B34" s="94" t="s">
        <v>60</v>
      </c>
      <c r="C34" s="166" t="s">
        <v>84</v>
      </c>
      <c r="D34" s="167">
        <v>1.109</v>
      </c>
      <c r="E34" s="168">
        <v>1.109</v>
      </c>
      <c r="F34" s="169">
        <v>1.109</v>
      </c>
      <c r="G34" s="170">
        <v>0</v>
      </c>
      <c r="H34" s="170">
        <v>1.109</v>
      </c>
      <c r="I34" s="169">
        <v>0</v>
      </c>
      <c r="J34" s="170">
        <v>0</v>
      </c>
      <c r="K34" s="168">
        <v>0</v>
      </c>
      <c r="L34" s="170">
        <v>0</v>
      </c>
      <c r="M34" s="170">
        <v>0</v>
      </c>
      <c r="N34" s="187">
        <v>0</v>
      </c>
      <c r="O34" s="183">
        <v>0</v>
      </c>
      <c r="P34" s="185">
        <v>0</v>
      </c>
      <c r="Q34" s="185">
        <v>0</v>
      </c>
      <c r="R34" s="185">
        <v>0</v>
      </c>
      <c r="S34" s="185">
        <v>0</v>
      </c>
      <c r="T34" s="185">
        <v>0</v>
      </c>
      <c r="U34" s="188">
        <v>53200</v>
      </c>
      <c r="V34" s="188">
        <f t="shared" si="5"/>
        <v>58998.8</v>
      </c>
      <c r="W34" s="184">
        <v>0</v>
      </c>
      <c r="X34" s="185">
        <v>0</v>
      </c>
      <c r="Y34" s="185">
        <v>0</v>
      </c>
      <c r="Z34" s="185">
        <v>0</v>
      </c>
      <c r="AA34" s="185">
        <v>0</v>
      </c>
      <c r="AB34" s="197">
        <v>0</v>
      </c>
      <c r="AC34" s="198">
        <v>0</v>
      </c>
      <c r="AD34" s="198">
        <v>0</v>
      </c>
      <c r="AE34" s="198">
        <v>0</v>
      </c>
      <c r="AF34" s="199">
        <v>26600</v>
      </c>
      <c r="AG34" s="206">
        <f t="shared" si="6"/>
        <v>0</v>
      </c>
      <c r="AH34" s="199">
        <f t="shared" si="7"/>
        <v>1490.4960000000001</v>
      </c>
      <c r="AI34" s="205">
        <f t="shared" si="8"/>
        <v>60489.296000000002</v>
      </c>
    </row>
    <row r="35" spans="1:35" s="40" customFormat="1" ht="36" customHeight="1">
      <c r="A35" s="94" t="s">
        <v>55</v>
      </c>
      <c r="B35" s="94" t="s">
        <v>60</v>
      </c>
      <c r="C35" s="166" t="s">
        <v>85</v>
      </c>
      <c r="D35" s="167">
        <v>4.5730000000000004</v>
      </c>
      <c r="E35" s="168">
        <v>4.5730000000000004</v>
      </c>
      <c r="F35" s="169">
        <v>2.2010000000000001</v>
      </c>
      <c r="G35" s="170">
        <v>0</v>
      </c>
      <c r="H35" s="170">
        <v>2.2010000000000001</v>
      </c>
      <c r="I35" s="169">
        <v>0</v>
      </c>
      <c r="J35" s="170">
        <v>0</v>
      </c>
      <c r="K35" s="168">
        <v>2.3719999999999999</v>
      </c>
      <c r="L35" s="170">
        <v>2.3719999999999999</v>
      </c>
      <c r="M35" s="170">
        <v>0</v>
      </c>
      <c r="N35" s="187">
        <v>0</v>
      </c>
      <c r="O35" s="183">
        <v>0</v>
      </c>
      <c r="P35" s="185">
        <v>0</v>
      </c>
      <c r="Q35" s="185">
        <v>0</v>
      </c>
      <c r="R35" s="185">
        <v>0</v>
      </c>
      <c r="S35" s="185">
        <v>0</v>
      </c>
      <c r="T35" s="185">
        <v>0</v>
      </c>
      <c r="U35" s="188">
        <v>53200</v>
      </c>
      <c r="V35" s="188">
        <f t="shared" si="5"/>
        <v>243283.6</v>
      </c>
      <c r="W35" s="184">
        <v>0</v>
      </c>
      <c r="X35" s="185">
        <v>0</v>
      </c>
      <c r="Y35" s="185">
        <v>0</v>
      </c>
      <c r="Z35" s="185">
        <v>0</v>
      </c>
      <c r="AA35" s="185">
        <v>0</v>
      </c>
      <c r="AB35" s="197">
        <v>0</v>
      </c>
      <c r="AC35" s="198">
        <v>0</v>
      </c>
      <c r="AD35" s="198">
        <v>0</v>
      </c>
      <c r="AE35" s="198">
        <v>0</v>
      </c>
      <c r="AF35" s="199">
        <v>26600</v>
      </c>
      <c r="AG35" s="206">
        <f t="shared" si="6"/>
        <v>0</v>
      </c>
      <c r="AH35" s="199">
        <f t="shared" si="7"/>
        <v>13632.144</v>
      </c>
      <c r="AI35" s="205">
        <f t="shared" si="8"/>
        <v>256915.74400000001</v>
      </c>
    </row>
    <row r="36" spans="1:35" s="40" customFormat="1" ht="36" customHeight="1">
      <c r="A36" s="94" t="s">
        <v>55</v>
      </c>
      <c r="B36" s="94" t="s">
        <v>60</v>
      </c>
      <c r="C36" s="166" t="s">
        <v>86</v>
      </c>
      <c r="D36" s="167">
        <v>1.1160000000000001</v>
      </c>
      <c r="E36" s="168">
        <v>1.1160000000000001</v>
      </c>
      <c r="F36" s="169">
        <v>1.1160000000000001</v>
      </c>
      <c r="G36" s="170">
        <v>0</v>
      </c>
      <c r="H36" s="170">
        <v>1.1160000000000001</v>
      </c>
      <c r="I36" s="169">
        <v>0</v>
      </c>
      <c r="J36" s="170">
        <v>0</v>
      </c>
      <c r="K36" s="168">
        <v>0</v>
      </c>
      <c r="L36" s="170">
        <v>0</v>
      </c>
      <c r="M36" s="170">
        <v>0</v>
      </c>
      <c r="N36" s="187">
        <v>0</v>
      </c>
      <c r="O36" s="183">
        <v>0</v>
      </c>
      <c r="P36" s="185">
        <v>0</v>
      </c>
      <c r="Q36" s="185">
        <v>0</v>
      </c>
      <c r="R36" s="185">
        <v>0</v>
      </c>
      <c r="S36" s="185">
        <v>0</v>
      </c>
      <c r="T36" s="185">
        <v>0</v>
      </c>
      <c r="U36" s="188">
        <v>53200</v>
      </c>
      <c r="V36" s="188">
        <f t="shared" si="5"/>
        <v>59371.199999999997</v>
      </c>
      <c r="W36" s="184">
        <v>0</v>
      </c>
      <c r="X36" s="185">
        <v>0</v>
      </c>
      <c r="Y36" s="185">
        <v>0</v>
      </c>
      <c r="Z36" s="185">
        <v>0</v>
      </c>
      <c r="AA36" s="185">
        <v>0</v>
      </c>
      <c r="AB36" s="197">
        <v>0</v>
      </c>
      <c r="AC36" s="198">
        <v>0</v>
      </c>
      <c r="AD36" s="198">
        <v>0</v>
      </c>
      <c r="AE36" s="198">
        <v>0</v>
      </c>
      <c r="AF36" s="199">
        <v>26600</v>
      </c>
      <c r="AG36" s="206">
        <f t="shared" si="6"/>
        <v>0</v>
      </c>
      <c r="AH36" s="199">
        <f t="shared" si="7"/>
        <v>1499.904</v>
      </c>
      <c r="AI36" s="205">
        <f t="shared" si="8"/>
        <v>60871.103999999999</v>
      </c>
    </row>
    <row r="37" spans="1:35" s="40" customFormat="1" ht="36" customHeight="1">
      <c r="A37" s="94" t="s">
        <v>55</v>
      </c>
      <c r="B37" s="94" t="s">
        <v>60</v>
      </c>
      <c r="C37" s="166" t="s">
        <v>87</v>
      </c>
      <c r="D37" s="167">
        <v>0.65400000000000003</v>
      </c>
      <c r="E37" s="168">
        <v>0.65400000000000003</v>
      </c>
      <c r="F37" s="169">
        <v>0.65400000000000003</v>
      </c>
      <c r="G37" s="170">
        <v>0</v>
      </c>
      <c r="H37" s="170">
        <v>0.65400000000000003</v>
      </c>
      <c r="I37" s="169">
        <v>0</v>
      </c>
      <c r="J37" s="170">
        <v>0</v>
      </c>
      <c r="K37" s="168">
        <v>0</v>
      </c>
      <c r="L37" s="170">
        <v>0</v>
      </c>
      <c r="M37" s="170">
        <v>0</v>
      </c>
      <c r="N37" s="187">
        <v>0</v>
      </c>
      <c r="O37" s="183">
        <v>0</v>
      </c>
      <c r="P37" s="185">
        <v>0</v>
      </c>
      <c r="Q37" s="185">
        <v>0</v>
      </c>
      <c r="R37" s="185">
        <v>0</v>
      </c>
      <c r="S37" s="185">
        <v>0</v>
      </c>
      <c r="T37" s="185">
        <v>0</v>
      </c>
      <c r="U37" s="188">
        <v>53200</v>
      </c>
      <c r="V37" s="188">
        <f t="shared" si="5"/>
        <v>34792.800000000003</v>
      </c>
      <c r="W37" s="184">
        <v>0</v>
      </c>
      <c r="X37" s="185">
        <v>0</v>
      </c>
      <c r="Y37" s="185">
        <v>0</v>
      </c>
      <c r="Z37" s="185">
        <v>0</v>
      </c>
      <c r="AA37" s="185">
        <v>0</v>
      </c>
      <c r="AB37" s="197">
        <v>0</v>
      </c>
      <c r="AC37" s="198">
        <v>0</v>
      </c>
      <c r="AD37" s="198">
        <v>0</v>
      </c>
      <c r="AE37" s="198">
        <v>0</v>
      </c>
      <c r="AF37" s="199">
        <v>26600</v>
      </c>
      <c r="AG37" s="206">
        <f t="shared" si="6"/>
        <v>0</v>
      </c>
      <c r="AH37" s="199">
        <f t="shared" si="7"/>
        <v>878.976</v>
      </c>
      <c r="AI37" s="205">
        <f t="shared" si="8"/>
        <v>35671.775999999998</v>
      </c>
    </row>
    <row r="38" spans="1:35" s="40" customFormat="1" ht="36" customHeight="1">
      <c r="A38" s="94" t="s">
        <v>55</v>
      </c>
      <c r="B38" s="94" t="s">
        <v>60</v>
      </c>
      <c r="C38" s="166" t="s">
        <v>88</v>
      </c>
      <c r="D38" s="167">
        <v>2.3330000000000002</v>
      </c>
      <c r="E38" s="168">
        <v>2.3330000000000002</v>
      </c>
      <c r="F38" s="169">
        <v>0.6</v>
      </c>
      <c r="G38" s="170">
        <v>0</v>
      </c>
      <c r="H38" s="170">
        <v>0.6</v>
      </c>
      <c r="I38" s="169">
        <v>0</v>
      </c>
      <c r="J38" s="170">
        <v>0</v>
      </c>
      <c r="K38" s="168">
        <v>1.7330000000000001</v>
      </c>
      <c r="L38" s="170">
        <v>1.7330000000000001</v>
      </c>
      <c r="M38" s="170">
        <v>0</v>
      </c>
      <c r="N38" s="187">
        <v>0</v>
      </c>
      <c r="O38" s="183">
        <v>0</v>
      </c>
      <c r="P38" s="185">
        <v>0</v>
      </c>
      <c r="Q38" s="185">
        <v>0</v>
      </c>
      <c r="R38" s="185">
        <v>0</v>
      </c>
      <c r="S38" s="185">
        <v>0</v>
      </c>
      <c r="T38" s="185">
        <v>0</v>
      </c>
      <c r="U38" s="188">
        <v>53200</v>
      </c>
      <c r="V38" s="188">
        <f t="shared" si="5"/>
        <v>124115.6</v>
      </c>
      <c r="W38" s="184">
        <v>0</v>
      </c>
      <c r="X38" s="185">
        <v>0</v>
      </c>
      <c r="Y38" s="185">
        <v>0</v>
      </c>
      <c r="Z38" s="185">
        <v>0</v>
      </c>
      <c r="AA38" s="185">
        <v>0</v>
      </c>
      <c r="AB38" s="197">
        <v>0</v>
      </c>
      <c r="AC38" s="198">
        <v>0</v>
      </c>
      <c r="AD38" s="198">
        <v>0</v>
      </c>
      <c r="AE38" s="198">
        <v>0</v>
      </c>
      <c r="AF38" s="199">
        <v>26600</v>
      </c>
      <c r="AG38" s="206">
        <f t="shared" si="6"/>
        <v>0</v>
      </c>
      <c r="AH38" s="199">
        <f t="shared" si="7"/>
        <v>8604.9</v>
      </c>
      <c r="AI38" s="205">
        <f t="shared" si="8"/>
        <v>132720.5</v>
      </c>
    </row>
    <row r="39" spans="1:35" s="40" customFormat="1" ht="36" customHeight="1">
      <c r="A39" s="94" t="s">
        <v>55</v>
      </c>
      <c r="B39" s="94" t="s">
        <v>60</v>
      </c>
      <c r="C39" s="166" t="s">
        <v>89</v>
      </c>
      <c r="D39" s="167">
        <v>2.375</v>
      </c>
      <c r="E39" s="168">
        <v>2.375</v>
      </c>
      <c r="F39" s="169">
        <v>2.375</v>
      </c>
      <c r="G39" s="170">
        <v>0</v>
      </c>
      <c r="H39" s="170">
        <v>2.375</v>
      </c>
      <c r="I39" s="169">
        <v>0</v>
      </c>
      <c r="J39" s="170">
        <v>0</v>
      </c>
      <c r="K39" s="168">
        <v>0</v>
      </c>
      <c r="L39" s="170">
        <v>0</v>
      </c>
      <c r="M39" s="170">
        <v>0</v>
      </c>
      <c r="N39" s="187">
        <v>0</v>
      </c>
      <c r="O39" s="183">
        <v>0</v>
      </c>
      <c r="P39" s="185">
        <v>0</v>
      </c>
      <c r="Q39" s="185">
        <v>0</v>
      </c>
      <c r="R39" s="185">
        <v>0</v>
      </c>
      <c r="S39" s="185">
        <v>0</v>
      </c>
      <c r="T39" s="185">
        <v>0</v>
      </c>
      <c r="U39" s="188">
        <v>53200</v>
      </c>
      <c r="V39" s="188">
        <f t="shared" si="5"/>
        <v>126350</v>
      </c>
      <c r="W39" s="184">
        <v>0</v>
      </c>
      <c r="X39" s="185">
        <v>0</v>
      </c>
      <c r="Y39" s="185">
        <v>0</v>
      </c>
      <c r="Z39" s="185">
        <v>0</v>
      </c>
      <c r="AA39" s="185">
        <v>0</v>
      </c>
      <c r="AB39" s="197">
        <v>0</v>
      </c>
      <c r="AC39" s="198">
        <v>0</v>
      </c>
      <c r="AD39" s="198">
        <v>0</v>
      </c>
      <c r="AE39" s="198">
        <v>0</v>
      </c>
      <c r="AF39" s="199">
        <v>26600</v>
      </c>
      <c r="AG39" s="206">
        <f t="shared" si="6"/>
        <v>0</v>
      </c>
      <c r="AH39" s="199">
        <f t="shared" si="7"/>
        <v>3192</v>
      </c>
      <c r="AI39" s="205">
        <f t="shared" si="8"/>
        <v>129542</v>
      </c>
    </row>
    <row r="40" spans="1:35" s="40" customFormat="1" ht="36" customHeight="1">
      <c r="A40" s="94" t="s">
        <v>55</v>
      </c>
      <c r="B40" s="94" t="s">
        <v>60</v>
      </c>
      <c r="C40" s="166" t="s">
        <v>90</v>
      </c>
      <c r="D40" s="167">
        <v>0.82</v>
      </c>
      <c r="E40" s="168">
        <v>0.82</v>
      </c>
      <c r="F40" s="169">
        <v>0.82</v>
      </c>
      <c r="G40" s="170">
        <v>0</v>
      </c>
      <c r="H40" s="170">
        <v>0.82</v>
      </c>
      <c r="I40" s="169">
        <v>0</v>
      </c>
      <c r="J40" s="170">
        <v>0</v>
      </c>
      <c r="K40" s="168">
        <v>0</v>
      </c>
      <c r="L40" s="170">
        <v>0</v>
      </c>
      <c r="M40" s="170">
        <v>0</v>
      </c>
      <c r="N40" s="187">
        <v>0</v>
      </c>
      <c r="O40" s="183">
        <v>0</v>
      </c>
      <c r="P40" s="185">
        <v>0</v>
      </c>
      <c r="Q40" s="185">
        <v>0</v>
      </c>
      <c r="R40" s="185">
        <v>0</v>
      </c>
      <c r="S40" s="185">
        <v>0</v>
      </c>
      <c r="T40" s="185">
        <v>0</v>
      </c>
      <c r="U40" s="188">
        <v>53200</v>
      </c>
      <c r="V40" s="188">
        <f t="shared" si="5"/>
        <v>43624</v>
      </c>
      <c r="W40" s="184">
        <v>0</v>
      </c>
      <c r="X40" s="185">
        <v>0</v>
      </c>
      <c r="Y40" s="185">
        <v>0</v>
      </c>
      <c r="Z40" s="185">
        <v>0</v>
      </c>
      <c r="AA40" s="185">
        <v>0</v>
      </c>
      <c r="AB40" s="197">
        <v>0</v>
      </c>
      <c r="AC40" s="198">
        <v>0</v>
      </c>
      <c r="AD40" s="198">
        <v>0</v>
      </c>
      <c r="AE40" s="198">
        <v>0</v>
      </c>
      <c r="AF40" s="199">
        <v>26600</v>
      </c>
      <c r="AG40" s="206">
        <f t="shared" si="6"/>
        <v>0</v>
      </c>
      <c r="AH40" s="199">
        <f t="shared" si="7"/>
        <v>1102.08</v>
      </c>
      <c r="AI40" s="205">
        <f t="shared" si="8"/>
        <v>44726.080000000002</v>
      </c>
    </row>
    <row r="41" spans="1:35" s="40" customFormat="1" ht="36" customHeight="1">
      <c r="A41" s="94" t="s">
        <v>55</v>
      </c>
      <c r="B41" s="94" t="s">
        <v>60</v>
      </c>
      <c r="C41" s="166" t="s">
        <v>91</v>
      </c>
      <c r="D41" s="167">
        <v>0.496</v>
      </c>
      <c r="E41" s="168">
        <v>0.496</v>
      </c>
      <c r="F41" s="169">
        <v>0.496</v>
      </c>
      <c r="G41" s="170">
        <v>0</v>
      </c>
      <c r="H41" s="170">
        <v>0.496</v>
      </c>
      <c r="I41" s="169">
        <v>0</v>
      </c>
      <c r="J41" s="170">
        <v>0</v>
      </c>
      <c r="K41" s="168">
        <v>0</v>
      </c>
      <c r="L41" s="170">
        <v>0</v>
      </c>
      <c r="M41" s="170">
        <v>0</v>
      </c>
      <c r="N41" s="187">
        <v>0</v>
      </c>
      <c r="O41" s="183">
        <v>0</v>
      </c>
      <c r="P41" s="185">
        <v>0</v>
      </c>
      <c r="Q41" s="185">
        <v>0</v>
      </c>
      <c r="R41" s="185">
        <v>0</v>
      </c>
      <c r="S41" s="185">
        <v>0</v>
      </c>
      <c r="T41" s="185">
        <v>0</v>
      </c>
      <c r="U41" s="188">
        <v>53200</v>
      </c>
      <c r="V41" s="188">
        <f t="shared" si="5"/>
        <v>26387.200000000001</v>
      </c>
      <c r="W41" s="184">
        <v>0</v>
      </c>
      <c r="X41" s="185">
        <v>0</v>
      </c>
      <c r="Y41" s="185">
        <v>0</v>
      </c>
      <c r="Z41" s="185">
        <v>0</v>
      </c>
      <c r="AA41" s="185">
        <v>0</v>
      </c>
      <c r="AB41" s="197">
        <v>0</v>
      </c>
      <c r="AC41" s="198">
        <v>0</v>
      </c>
      <c r="AD41" s="198">
        <v>0</v>
      </c>
      <c r="AE41" s="198">
        <v>0</v>
      </c>
      <c r="AF41" s="199">
        <v>26600</v>
      </c>
      <c r="AG41" s="206">
        <f t="shared" si="6"/>
        <v>0</v>
      </c>
      <c r="AH41" s="199">
        <f t="shared" si="7"/>
        <v>666.62400000000002</v>
      </c>
      <c r="AI41" s="205">
        <f t="shared" si="8"/>
        <v>27053.824000000001</v>
      </c>
    </row>
    <row r="42" spans="1:35" s="40" customFormat="1" ht="36" customHeight="1">
      <c r="A42" s="94" t="s">
        <v>55</v>
      </c>
      <c r="B42" s="94" t="s">
        <v>60</v>
      </c>
      <c r="C42" s="166" t="s">
        <v>92</v>
      </c>
      <c r="D42" s="167">
        <v>0.372</v>
      </c>
      <c r="E42" s="168">
        <v>0.372</v>
      </c>
      <c r="F42" s="169">
        <v>0.372</v>
      </c>
      <c r="G42" s="170">
        <v>0</v>
      </c>
      <c r="H42" s="170">
        <v>0.372</v>
      </c>
      <c r="I42" s="169">
        <v>0</v>
      </c>
      <c r="J42" s="170">
        <v>0</v>
      </c>
      <c r="K42" s="168">
        <v>0</v>
      </c>
      <c r="L42" s="170">
        <v>0</v>
      </c>
      <c r="M42" s="170">
        <v>0</v>
      </c>
      <c r="N42" s="187">
        <v>0</v>
      </c>
      <c r="O42" s="183">
        <v>0</v>
      </c>
      <c r="P42" s="185">
        <v>0</v>
      </c>
      <c r="Q42" s="185">
        <v>0</v>
      </c>
      <c r="R42" s="185">
        <v>0</v>
      </c>
      <c r="S42" s="185">
        <v>0</v>
      </c>
      <c r="T42" s="185">
        <v>0</v>
      </c>
      <c r="U42" s="188">
        <v>53200</v>
      </c>
      <c r="V42" s="188">
        <f t="shared" si="5"/>
        <v>19790.400000000001</v>
      </c>
      <c r="W42" s="184">
        <v>0</v>
      </c>
      <c r="X42" s="185">
        <v>0</v>
      </c>
      <c r="Y42" s="185">
        <v>0</v>
      </c>
      <c r="Z42" s="185">
        <v>0</v>
      </c>
      <c r="AA42" s="185">
        <v>0</v>
      </c>
      <c r="AB42" s="197">
        <v>0</v>
      </c>
      <c r="AC42" s="198">
        <v>0</v>
      </c>
      <c r="AD42" s="198">
        <v>0</v>
      </c>
      <c r="AE42" s="198">
        <v>0</v>
      </c>
      <c r="AF42" s="199">
        <v>26600</v>
      </c>
      <c r="AG42" s="206">
        <f t="shared" si="6"/>
        <v>0</v>
      </c>
      <c r="AH42" s="199">
        <f t="shared" si="7"/>
        <v>499.96800000000002</v>
      </c>
      <c r="AI42" s="205">
        <f t="shared" si="8"/>
        <v>20290.367999999999</v>
      </c>
    </row>
    <row r="43" spans="1:35" s="40" customFormat="1" ht="36" customHeight="1">
      <c r="A43" s="94" t="s">
        <v>55</v>
      </c>
      <c r="B43" s="94" t="s">
        <v>60</v>
      </c>
      <c r="C43" s="166" t="s">
        <v>93</v>
      </c>
      <c r="D43" s="167">
        <v>1.4450000000000001</v>
      </c>
      <c r="E43" s="168">
        <v>1.4450000000000001</v>
      </c>
      <c r="F43" s="169">
        <v>1.4450000000000001</v>
      </c>
      <c r="G43" s="170">
        <v>0</v>
      </c>
      <c r="H43" s="170">
        <v>1.4450000000000001</v>
      </c>
      <c r="I43" s="169">
        <v>0</v>
      </c>
      <c r="J43" s="170">
        <v>0</v>
      </c>
      <c r="K43" s="168">
        <v>0</v>
      </c>
      <c r="L43" s="170">
        <v>0</v>
      </c>
      <c r="M43" s="170">
        <v>0</v>
      </c>
      <c r="N43" s="187">
        <v>0</v>
      </c>
      <c r="O43" s="183">
        <v>0</v>
      </c>
      <c r="P43" s="185">
        <v>0</v>
      </c>
      <c r="Q43" s="185">
        <v>0</v>
      </c>
      <c r="R43" s="185">
        <v>0</v>
      </c>
      <c r="S43" s="185">
        <v>0</v>
      </c>
      <c r="T43" s="185">
        <v>0</v>
      </c>
      <c r="U43" s="188">
        <v>53200</v>
      </c>
      <c r="V43" s="188">
        <f t="shared" si="5"/>
        <v>76874</v>
      </c>
      <c r="W43" s="184">
        <v>0</v>
      </c>
      <c r="X43" s="185">
        <v>0</v>
      </c>
      <c r="Y43" s="185">
        <v>0</v>
      </c>
      <c r="Z43" s="185">
        <v>0</v>
      </c>
      <c r="AA43" s="185">
        <v>0</v>
      </c>
      <c r="AB43" s="197">
        <v>0</v>
      </c>
      <c r="AC43" s="198">
        <v>0</v>
      </c>
      <c r="AD43" s="198">
        <v>0</v>
      </c>
      <c r="AE43" s="198">
        <v>0</v>
      </c>
      <c r="AF43" s="199">
        <v>26600</v>
      </c>
      <c r="AG43" s="206">
        <f t="shared" si="6"/>
        <v>0</v>
      </c>
      <c r="AH43" s="199">
        <f t="shared" si="7"/>
        <v>1942.08</v>
      </c>
      <c r="AI43" s="205">
        <f t="shared" si="8"/>
        <v>78816.08</v>
      </c>
    </row>
    <row r="44" spans="1:35" s="40" customFormat="1" ht="36" customHeight="1">
      <c r="A44" s="94" t="s">
        <v>55</v>
      </c>
      <c r="B44" s="94" t="s">
        <v>60</v>
      </c>
      <c r="C44" s="166" t="s">
        <v>94</v>
      </c>
      <c r="D44" s="167">
        <v>0.95499999999999996</v>
      </c>
      <c r="E44" s="168">
        <v>0.95499999999999996</v>
      </c>
      <c r="F44" s="169">
        <v>0.95499999999999996</v>
      </c>
      <c r="G44" s="170">
        <v>0</v>
      </c>
      <c r="H44" s="170">
        <v>0.95499999999999996</v>
      </c>
      <c r="I44" s="169">
        <v>0</v>
      </c>
      <c r="J44" s="170">
        <v>0</v>
      </c>
      <c r="K44" s="168">
        <v>0</v>
      </c>
      <c r="L44" s="170">
        <v>0</v>
      </c>
      <c r="M44" s="170">
        <v>0</v>
      </c>
      <c r="N44" s="187">
        <v>0</v>
      </c>
      <c r="O44" s="183">
        <v>0</v>
      </c>
      <c r="P44" s="185">
        <v>0</v>
      </c>
      <c r="Q44" s="185">
        <v>0</v>
      </c>
      <c r="R44" s="185">
        <v>0</v>
      </c>
      <c r="S44" s="185">
        <v>0</v>
      </c>
      <c r="T44" s="185">
        <v>0</v>
      </c>
      <c r="U44" s="188">
        <v>53200</v>
      </c>
      <c r="V44" s="188">
        <f t="shared" ref="V44:V75" si="9">E44*U44</f>
        <v>50806</v>
      </c>
      <c r="W44" s="184">
        <v>0</v>
      </c>
      <c r="X44" s="185">
        <v>0</v>
      </c>
      <c r="Y44" s="185">
        <v>0</v>
      </c>
      <c r="Z44" s="185">
        <v>0</v>
      </c>
      <c r="AA44" s="185">
        <v>0</v>
      </c>
      <c r="AB44" s="197">
        <v>0</v>
      </c>
      <c r="AC44" s="198">
        <v>0</v>
      </c>
      <c r="AD44" s="198">
        <v>0</v>
      </c>
      <c r="AE44" s="198">
        <v>0</v>
      </c>
      <c r="AF44" s="199">
        <v>26600</v>
      </c>
      <c r="AG44" s="206">
        <f t="shared" ref="AG44:AG75" si="10">W44*AF44+AB44*AF44</f>
        <v>0</v>
      </c>
      <c r="AH44" s="199">
        <f t="shared" ref="AH44:AH75" si="11">F44*1344+L44*4500+N44*1800</f>
        <v>1283.52</v>
      </c>
      <c r="AI44" s="205">
        <f t="shared" ref="AI44:AI75" si="12">V44+AG44+AH44</f>
        <v>52089.52</v>
      </c>
    </row>
    <row r="45" spans="1:35" s="40" customFormat="1" ht="36" customHeight="1">
      <c r="A45" s="94" t="s">
        <v>55</v>
      </c>
      <c r="B45" s="94" t="s">
        <v>60</v>
      </c>
      <c r="C45" s="166" t="s">
        <v>95</v>
      </c>
      <c r="D45" s="167">
        <v>1.3120000000000001</v>
      </c>
      <c r="E45" s="168">
        <v>1.3120000000000001</v>
      </c>
      <c r="F45" s="169">
        <v>0.99299999999999999</v>
      </c>
      <c r="G45" s="170">
        <v>0</v>
      </c>
      <c r="H45" s="170">
        <v>0.99299999999999999</v>
      </c>
      <c r="I45" s="169">
        <v>0</v>
      </c>
      <c r="J45" s="170">
        <v>0</v>
      </c>
      <c r="K45" s="168">
        <v>0.31900000000000001</v>
      </c>
      <c r="L45" s="170">
        <v>0</v>
      </c>
      <c r="M45" s="170">
        <v>0</v>
      </c>
      <c r="N45" s="187">
        <v>0.31900000000000001</v>
      </c>
      <c r="O45" s="183">
        <v>0</v>
      </c>
      <c r="P45" s="185">
        <v>0</v>
      </c>
      <c r="Q45" s="185">
        <v>0</v>
      </c>
      <c r="R45" s="185">
        <v>0</v>
      </c>
      <c r="S45" s="185">
        <v>0</v>
      </c>
      <c r="T45" s="185">
        <v>0</v>
      </c>
      <c r="U45" s="188">
        <v>53200</v>
      </c>
      <c r="V45" s="188">
        <f t="shared" si="9"/>
        <v>69798.399999999994</v>
      </c>
      <c r="W45" s="184">
        <v>0</v>
      </c>
      <c r="X45" s="185">
        <v>0</v>
      </c>
      <c r="Y45" s="185">
        <v>0</v>
      </c>
      <c r="Z45" s="185">
        <v>0</v>
      </c>
      <c r="AA45" s="185">
        <v>0</v>
      </c>
      <c r="AB45" s="197">
        <v>0</v>
      </c>
      <c r="AC45" s="198">
        <v>0</v>
      </c>
      <c r="AD45" s="198">
        <v>0</v>
      </c>
      <c r="AE45" s="198">
        <v>0</v>
      </c>
      <c r="AF45" s="199">
        <v>26600</v>
      </c>
      <c r="AG45" s="206">
        <f t="shared" si="10"/>
        <v>0</v>
      </c>
      <c r="AH45" s="199">
        <f t="shared" si="11"/>
        <v>1908.7919999999999</v>
      </c>
      <c r="AI45" s="205">
        <f t="shared" si="12"/>
        <v>71707.191999999995</v>
      </c>
    </row>
    <row r="46" spans="1:35" s="40" customFormat="1" ht="36" customHeight="1">
      <c r="A46" s="94" t="s">
        <v>55</v>
      </c>
      <c r="B46" s="94" t="s">
        <v>60</v>
      </c>
      <c r="C46" s="166" t="s">
        <v>96</v>
      </c>
      <c r="D46" s="167">
        <v>1.579</v>
      </c>
      <c r="E46" s="168">
        <v>1.579</v>
      </c>
      <c r="F46" s="169">
        <v>1.579</v>
      </c>
      <c r="G46" s="170">
        <v>0</v>
      </c>
      <c r="H46" s="170">
        <v>1.579</v>
      </c>
      <c r="I46" s="169">
        <v>0</v>
      </c>
      <c r="J46" s="170">
        <v>0</v>
      </c>
      <c r="K46" s="168">
        <v>0</v>
      </c>
      <c r="L46" s="170">
        <v>0</v>
      </c>
      <c r="M46" s="170">
        <v>0</v>
      </c>
      <c r="N46" s="187">
        <v>0</v>
      </c>
      <c r="O46" s="183">
        <v>0</v>
      </c>
      <c r="P46" s="185">
        <v>0</v>
      </c>
      <c r="Q46" s="185">
        <v>0</v>
      </c>
      <c r="R46" s="185">
        <v>0</v>
      </c>
      <c r="S46" s="185">
        <v>0</v>
      </c>
      <c r="T46" s="185">
        <v>0</v>
      </c>
      <c r="U46" s="188">
        <v>53200</v>
      </c>
      <c r="V46" s="188">
        <f t="shared" si="9"/>
        <v>84002.8</v>
      </c>
      <c r="W46" s="184">
        <v>0</v>
      </c>
      <c r="X46" s="185">
        <v>0</v>
      </c>
      <c r="Y46" s="185">
        <v>0</v>
      </c>
      <c r="Z46" s="185">
        <v>0</v>
      </c>
      <c r="AA46" s="185">
        <v>0</v>
      </c>
      <c r="AB46" s="197">
        <v>0</v>
      </c>
      <c r="AC46" s="198">
        <v>0</v>
      </c>
      <c r="AD46" s="198">
        <v>0</v>
      </c>
      <c r="AE46" s="198">
        <v>0</v>
      </c>
      <c r="AF46" s="199">
        <v>26600</v>
      </c>
      <c r="AG46" s="206">
        <f t="shared" si="10"/>
        <v>0</v>
      </c>
      <c r="AH46" s="199">
        <f t="shared" si="11"/>
        <v>2122.1759999999999</v>
      </c>
      <c r="AI46" s="205">
        <f t="shared" si="12"/>
        <v>86124.975999999995</v>
      </c>
    </row>
    <row r="47" spans="1:35" s="40" customFormat="1" ht="36" customHeight="1">
      <c r="A47" s="94" t="s">
        <v>55</v>
      </c>
      <c r="B47" s="94" t="s">
        <v>60</v>
      </c>
      <c r="C47" s="166" t="s">
        <v>97</v>
      </c>
      <c r="D47" s="167">
        <v>0.80800000000000005</v>
      </c>
      <c r="E47" s="168">
        <v>0.80800000000000005</v>
      </c>
      <c r="F47" s="169">
        <v>0.80800000000000005</v>
      </c>
      <c r="G47" s="170">
        <v>0</v>
      </c>
      <c r="H47" s="170">
        <v>0.80800000000000005</v>
      </c>
      <c r="I47" s="169">
        <v>0</v>
      </c>
      <c r="J47" s="170">
        <v>0</v>
      </c>
      <c r="K47" s="168">
        <v>0</v>
      </c>
      <c r="L47" s="170">
        <v>0</v>
      </c>
      <c r="M47" s="170">
        <v>0</v>
      </c>
      <c r="N47" s="187">
        <v>0</v>
      </c>
      <c r="O47" s="183">
        <v>0</v>
      </c>
      <c r="P47" s="185">
        <v>0</v>
      </c>
      <c r="Q47" s="185">
        <v>0</v>
      </c>
      <c r="R47" s="185">
        <v>0</v>
      </c>
      <c r="S47" s="185">
        <v>0</v>
      </c>
      <c r="T47" s="185">
        <v>0</v>
      </c>
      <c r="U47" s="188">
        <v>53200</v>
      </c>
      <c r="V47" s="188">
        <f t="shared" si="9"/>
        <v>42985.599999999999</v>
      </c>
      <c r="W47" s="184">
        <v>0</v>
      </c>
      <c r="X47" s="185">
        <v>0</v>
      </c>
      <c r="Y47" s="185">
        <v>0</v>
      </c>
      <c r="Z47" s="185">
        <v>0</v>
      </c>
      <c r="AA47" s="185">
        <v>0</v>
      </c>
      <c r="AB47" s="197">
        <v>0</v>
      </c>
      <c r="AC47" s="198">
        <v>0</v>
      </c>
      <c r="AD47" s="198">
        <v>0</v>
      </c>
      <c r="AE47" s="198">
        <v>0</v>
      </c>
      <c r="AF47" s="199">
        <v>26600</v>
      </c>
      <c r="AG47" s="206">
        <f t="shared" si="10"/>
        <v>0</v>
      </c>
      <c r="AH47" s="199">
        <f t="shared" si="11"/>
        <v>1085.952</v>
      </c>
      <c r="AI47" s="205">
        <f t="shared" si="12"/>
        <v>44071.552000000003</v>
      </c>
    </row>
    <row r="48" spans="1:35" s="40" customFormat="1" ht="36" customHeight="1">
      <c r="A48" s="94" t="s">
        <v>55</v>
      </c>
      <c r="B48" s="94" t="s">
        <v>60</v>
      </c>
      <c r="C48" s="166" t="s">
        <v>98</v>
      </c>
      <c r="D48" s="167">
        <v>0.47299999999999998</v>
      </c>
      <c r="E48" s="168">
        <v>0.47299999999999998</v>
      </c>
      <c r="F48" s="169">
        <v>0.47299999999999998</v>
      </c>
      <c r="G48" s="170">
        <v>0</v>
      </c>
      <c r="H48" s="170">
        <v>0.47299999999999998</v>
      </c>
      <c r="I48" s="169">
        <v>0</v>
      </c>
      <c r="J48" s="170">
        <v>0</v>
      </c>
      <c r="K48" s="168">
        <v>0</v>
      </c>
      <c r="L48" s="170">
        <v>0</v>
      </c>
      <c r="M48" s="170">
        <v>0</v>
      </c>
      <c r="N48" s="187">
        <v>0</v>
      </c>
      <c r="O48" s="183">
        <v>0</v>
      </c>
      <c r="P48" s="185">
        <v>0</v>
      </c>
      <c r="Q48" s="185">
        <v>0</v>
      </c>
      <c r="R48" s="185">
        <v>0</v>
      </c>
      <c r="S48" s="185">
        <v>0</v>
      </c>
      <c r="T48" s="185">
        <v>0</v>
      </c>
      <c r="U48" s="188">
        <v>53200</v>
      </c>
      <c r="V48" s="188">
        <f t="shared" si="9"/>
        <v>25163.599999999999</v>
      </c>
      <c r="W48" s="184">
        <v>0</v>
      </c>
      <c r="X48" s="185">
        <v>0</v>
      </c>
      <c r="Y48" s="185">
        <v>0</v>
      </c>
      <c r="Z48" s="185">
        <v>0</v>
      </c>
      <c r="AA48" s="185">
        <v>0</v>
      </c>
      <c r="AB48" s="197">
        <v>0</v>
      </c>
      <c r="AC48" s="198">
        <v>0</v>
      </c>
      <c r="AD48" s="198">
        <v>0</v>
      </c>
      <c r="AE48" s="198">
        <v>0</v>
      </c>
      <c r="AF48" s="199">
        <v>26600</v>
      </c>
      <c r="AG48" s="206">
        <f t="shared" si="10"/>
        <v>0</v>
      </c>
      <c r="AH48" s="199">
        <f t="shared" si="11"/>
        <v>635.71199999999999</v>
      </c>
      <c r="AI48" s="205">
        <f t="shared" si="12"/>
        <v>25799.312000000002</v>
      </c>
    </row>
    <row r="49" spans="1:35" s="40" customFormat="1" ht="36" customHeight="1">
      <c r="A49" s="94" t="s">
        <v>55</v>
      </c>
      <c r="B49" s="94" t="s">
        <v>60</v>
      </c>
      <c r="C49" s="166" t="s">
        <v>99</v>
      </c>
      <c r="D49" s="167">
        <v>3.12</v>
      </c>
      <c r="E49" s="168">
        <v>3.12</v>
      </c>
      <c r="F49" s="169">
        <v>0</v>
      </c>
      <c r="G49" s="170">
        <v>0</v>
      </c>
      <c r="H49" s="170">
        <v>0</v>
      </c>
      <c r="I49" s="169">
        <v>0</v>
      </c>
      <c r="J49" s="170">
        <v>0</v>
      </c>
      <c r="K49" s="168">
        <v>3.12</v>
      </c>
      <c r="L49" s="170">
        <v>3.12</v>
      </c>
      <c r="M49" s="170">
        <v>0</v>
      </c>
      <c r="N49" s="187">
        <v>0</v>
      </c>
      <c r="O49" s="183">
        <v>0</v>
      </c>
      <c r="P49" s="185">
        <v>0</v>
      </c>
      <c r="Q49" s="185">
        <v>0</v>
      </c>
      <c r="R49" s="185">
        <v>0</v>
      </c>
      <c r="S49" s="185">
        <v>0</v>
      </c>
      <c r="T49" s="185">
        <v>0</v>
      </c>
      <c r="U49" s="188">
        <v>53200</v>
      </c>
      <c r="V49" s="188">
        <f t="shared" si="9"/>
        <v>165984</v>
      </c>
      <c r="W49" s="184">
        <v>0</v>
      </c>
      <c r="X49" s="185">
        <v>0</v>
      </c>
      <c r="Y49" s="185">
        <v>0</v>
      </c>
      <c r="Z49" s="185">
        <v>0</v>
      </c>
      <c r="AA49" s="185">
        <v>0</v>
      </c>
      <c r="AB49" s="197">
        <v>0</v>
      </c>
      <c r="AC49" s="198">
        <v>0</v>
      </c>
      <c r="AD49" s="198">
        <v>0</v>
      </c>
      <c r="AE49" s="198">
        <v>0</v>
      </c>
      <c r="AF49" s="199">
        <v>26600</v>
      </c>
      <c r="AG49" s="206">
        <f t="shared" si="10"/>
        <v>0</v>
      </c>
      <c r="AH49" s="199">
        <f t="shared" si="11"/>
        <v>14040</v>
      </c>
      <c r="AI49" s="205">
        <f t="shared" si="12"/>
        <v>180024</v>
      </c>
    </row>
    <row r="50" spans="1:35" s="40" customFormat="1" ht="36" customHeight="1">
      <c r="A50" s="94" t="s">
        <v>55</v>
      </c>
      <c r="B50" s="94" t="s">
        <v>60</v>
      </c>
      <c r="C50" s="166" t="s">
        <v>100</v>
      </c>
      <c r="D50" s="167">
        <v>1.573</v>
      </c>
      <c r="E50" s="168">
        <v>1.573</v>
      </c>
      <c r="F50" s="169">
        <v>1.573</v>
      </c>
      <c r="G50" s="170">
        <v>0</v>
      </c>
      <c r="H50" s="170">
        <v>1.573</v>
      </c>
      <c r="I50" s="169">
        <v>0</v>
      </c>
      <c r="J50" s="170">
        <v>0</v>
      </c>
      <c r="K50" s="168">
        <v>0</v>
      </c>
      <c r="L50" s="170">
        <v>0</v>
      </c>
      <c r="M50" s="170">
        <v>0</v>
      </c>
      <c r="N50" s="187">
        <v>0</v>
      </c>
      <c r="O50" s="183">
        <v>0</v>
      </c>
      <c r="P50" s="185">
        <v>0</v>
      </c>
      <c r="Q50" s="185">
        <v>0</v>
      </c>
      <c r="R50" s="185">
        <v>0</v>
      </c>
      <c r="S50" s="185">
        <v>0</v>
      </c>
      <c r="T50" s="185">
        <v>0</v>
      </c>
      <c r="U50" s="188">
        <v>53200</v>
      </c>
      <c r="V50" s="188">
        <f t="shared" si="9"/>
        <v>83683.600000000006</v>
      </c>
      <c r="W50" s="184">
        <v>0</v>
      </c>
      <c r="X50" s="185">
        <v>0</v>
      </c>
      <c r="Y50" s="185">
        <v>0</v>
      </c>
      <c r="Z50" s="185">
        <v>0</v>
      </c>
      <c r="AA50" s="185">
        <v>0</v>
      </c>
      <c r="AB50" s="197">
        <v>0</v>
      </c>
      <c r="AC50" s="198">
        <v>0</v>
      </c>
      <c r="AD50" s="198">
        <v>0</v>
      </c>
      <c r="AE50" s="198">
        <v>0</v>
      </c>
      <c r="AF50" s="199">
        <v>26600</v>
      </c>
      <c r="AG50" s="206">
        <f t="shared" si="10"/>
        <v>0</v>
      </c>
      <c r="AH50" s="199">
        <f t="shared" si="11"/>
        <v>2114.1120000000001</v>
      </c>
      <c r="AI50" s="205">
        <f t="shared" si="12"/>
        <v>85797.712</v>
      </c>
    </row>
    <row r="51" spans="1:35" s="40" customFormat="1" ht="36" customHeight="1">
      <c r="A51" s="94" t="s">
        <v>55</v>
      </c>
      <c r="B51" s="94" t="s">
        <v>60</v>
      </c>
      <c r="C51" s="166" t="s">
        <v>101</v>
      </c>
      <c r="D51" s="167">
        <v>0.19600000000000001</v>
      </c>
      <c r="E51" s="168">
        <v>0.19600000000000001</v>
      </c>
      <c r="F51" s="169">
        <v>0.19600000000000001</v>
      </c>
      <c r="G51" s="170">
        <v>0</v>
      </c>
      <c r="H51" s="170">
        <v>0.19600000000000001</v>
      </c>
      <c r="I51" s="169">
        <v>0</v>
      </c>
      <c r="J51" s="170">
        <v>0</v>
      </c>
      <c r="K51" s="168">
        <v>0</v>
      </c>
      <c r="L51" s="170">
        <v>0</v>
      </c>
      <c r="M51" s="170">
        <v>0</v>
      </c>
      <c r="N51" s="187">
        <v>0</v>
      </c>
      <c r="O51" s="183">
        <v>0</v>
      </c>
      <c r="P51" s="185">
        <v>0</v>
      </c>
      <c r="Q51" s="185">
        <v>0</v>
      </c>
      <c r="R51" s="185">
        <v>0</v>
      </c>
      <c r="S51" s="185">
        <v>0</v>
      </c>
      <c r="T51" s="185">
        <v>0</v>
      </c>
      <c r="U51" s="188">
        <v>53200</v>
      </c>
      <c r="V51" s="188">
        <f t="shared" si="9"/>
        <v>10427.200000000001</v>
      </c>
      <c r="W51" s="184">
        <v>0</v>
      </c>
      <c r="X51" s="185">
        <v>0</v>
      </c>
      <c r="Y51" s="185">
        <v>0</v>
      </c>
      <c r="Z51" s="185">
        <v>0</v>
      </c>
      <c r="AA51" s="185">
        <v>0</v>
      </c>
      <c r="AB51" s="197">
        <v>0</v>
      </c>
      <c r="AC51" s="198">
        <v>0</v>
      </c>
      <c r="AD51" s="198">
        <v>0</v>
      </c>
      <c r="AE51" s="198">
        <v>0</v>
      </c>
      <c r="AF51" s="199">
        <v>26600</v>
      </c>
      <c r="AG51" s="206">
        <f t="shared" si="10"/>
        <v>0</v>
      </c>
      <c r="AH51" s="199">
        <f t="shared" si="11"/>
        <v>263.42399999999998</v>
      </c>
      <c r="AI51" s="205">
        <f t="shared" si="12"/>
        <v>10690.624</v>
      </c>
    </row>
    <row r="52" spans="1:35" s="40" customFormat="1" ht="36" customHeight="1">
      <c r="A52" s="94" t="s">
        <v>55</v>
      </c>
      <c r="B52" s="94" t="s">
        <v>60</v>
      </c>
      <c r="C52" s="166" t="s">
        <v>102</v>
      </c>
      <c r="D52" s="167">
        <v>0.76100000000000001</v>
      </c>
      <c r="E52" s="168">
        <v>0.76100000000000001</v>
      </c>
      <c r="F52" s="169">
        <v>0.76100000000000001</v>
      </c>
      <c r="G52" s="170">
        <v>0</v>
      </c>
      <c r="H52" s="170">
        <v>0.76100000000000001</v>
      </c>
      <c r="I52" s="169">
        <v>0</v>
      </c>
      <c r="J52" s="170">
        <v>0</v>
      </c>
      <c r="K52" s="168">
        <v>0</v>
      </c>
      <c r="L52" s="170">
        <v>0</v>
      </c>
      <c r="M52" s="170">
        <v>0</v>
      </c>
      <c r="N52" s="187">
        <v>0</v>
      </c>
      <c r="O52" s="183">
        <v>0</v>
      </c>
      <c r="P52" s="185">
        <v>0</v>
      </c>
      <c r="Q52" s="185">
        <v>0</v>
      </c>
      <c r="R52" s="185">
        <v>0</v>
      </c>
      <c r="S52" s="185">
        <v>0</v>
      </c>
      <c r="T52" s="185">
        <v>0</v>
      </c>
      <c r="U52" s="188">
        <v>53200</v>
      </c>
      <c r="V52" s="188">
        <f t="shared" si="9"/>
        <v>40485.199999999997</v>
      </c>
      <c r="W52" s="184">
        <v>0</v>
      </c>
      <c r="X52" s="185">
        <v>0</v>
      </c>
      <c r="Y52" s="185">
        <v>0</v>
      </c>
      <c r="Z52" s="185">
        <v>0</v>
      </c>
      <c r="AA52" s="185">
        <v>0</v>
      </c>
      <c r="AB52" s="197">
        <v>0</v>
      </c>
      <c r="AC52" s="198">
        <v>0</v>
      </c>
      <c r="AD52" s="198">
        <v>0</v>
      </c>
      <c r="AE52" s="198">
        <v>0</v>
      </c>
      <c r="AF52" s="199">
        <v>26600</v>
      </c>
      <c r="AG52" s="206">
        <f t="shared" si="10"/>
        <v>0</v>
      </c>
      <c r="AH52" s="199">
        <f t="shared" si="11"/>
        <v>1022.784</v>
      </c>
      <c r="AI52" s="205">
        <f t="shared" si="12"/>
        <v>41507.983999999997</v>
      </c>
    </row>
    <row r="53" spans="1:35" s="40" customFormat="1" ht="36" customHeight="1">
      <c r="A53" s="94" t="s">
        <v>55</v>
      </c>
      <c r="B53" s="94" t="s">
        <v>60</v>
      </c>
      <c r="C53" s="166" t="s">
        <v>103</v>
      </c>
      <c r="D53" s="167">
        <v>1.1299999999999999</v>
      </c>
      <c r="E53" s="168">
        <v>1.1299999999999999</v>
      </c>
      <c r="F53" s="169">
        <v>1.1299999999999999</v>
      </c>
      <c r="G53" s="170">
        <v>0</v>
      </c>
      <c r="H53" s="170">
        <v>1.1299999999999999</v>
      </c>
      <c r="I53" s="169">
        <v>0</v>
      </c>
      <c r="J53" s="170">
        <v>0</v>
      </c>
      <c r="K53" s="168">
        <v>0</v>
      </c>
      <c r="L53" s="170">
        <v>0</v>
      </c>
      <c r="M53" s="170">
        <v>0</v>
      </c>
      <c r="N53" s="187">
        <v>0</v>
      </c>
      <c r="O53" s="183">
        <v>0</v>
      </c>
      <c r="P53" s="185">
        <v>0</v>
      </c>
      <c r="Q53" s="185">
        <v>0</v>
      </c>
      <c r="R53" s="185">
        <v>0</v>
      </c>
      <c r="S53" s="185">
        <v>0</v>
      </c>
      <c r="T53" s="185">
        <v>0</v>
      </c>
      <c r="U53" s="188">
        <v>53200</v>
      </c>
      <c r="V53" s="188">
        <f t="shared" si="9"/>
        <v>60116</v>
      </c>
      <c r="W53" s="184">
        <v>0</v>
      </c>
      <c r="X53" s="185">
        <v>0</v>
      </c>
      <c r="Y53" s="185">
        <v>0</v>
      </c>
      <c r="Z53" s="185">
        <v>0</v>
      </c>
      <c r="AA53" s="185">
        <v>0</v>
      </c>
      <c r="AB53" s="197">
        <v>0</v>
      </c>
      <c r="AC53" s="198">
        <v>0</v>
      </c>
      <c r="AD53" s="198">
        <v>0</v>
      </c>
      <c r="AE53" s="198">
        <v>0</v>
      </c>
      <c r="AF53" s="199">
        <v>26600</v>
      </c>
      <c r="AG53" s="206">
        <f t="shared" si="10"/>
        <v>0</v>
      </c>
      <c r="AH53" s="199">
        <f t="shared" si="11"/>
        <v>1518.72</v>
      </c>
      <c r="AI53" s="205">
        <f t="shared" si="12"/>
        <v>61634.720000000001</v>
      </c>
    </row>
    <row r="54" spans="1:35" s="40" customFormat="1" ht="36" customHeight="1">
      <c r="A54" s="94" t="s">
        <v>55</v>
      </c>
      <c r="B54" s="94" t="s">
        <v>60</v>
      </c>
      <c r="C54" s="166" t="s">
        <v>104</v>
      </c>
      <c r="D54" s="167">
        <v>1.1000000000000001</v>
      </c>
      <c r="E54" s="168">
        <v>1.1000000000000001</v>
      </c>
      <c r="F54" s="169">
        <v>1.1000000000000001</v>
      </c>
      <c r="G54" s="170">
        <v>0</v>
      </c>
      <c r="H54" s="170">
        <v>1.1000000000000001</v>
      </c>
      <c r="I54" s="169">
        <v>0</v>
      </c>
      <c r="J54" s="170">
        <v>0</v>
      </c>
      <c r="K54" s="168">
        <v>0</v>
      </c>
      <c r="L54" s="170">
        <v>0</v>
      </c>
      <c r="M54" s="170">
        <v>0</v>
      </c>
      <c r="N54" s="187">
        <v>0</v>
      </c>
      <c r="O54" s="183">
        <v>0</v>
      </c>
      <c r="P54" s="185">
        <v>0</v>
      </c>
      <c r="Q54" s="185">
        <v>0</v>
      </c>
      <c r="R54" s="185">
        <v>0</v>
      </c>
      <c r="S54" s="185">
        <v>0</v>
      </c>
      <c r="T54" s="185">
        <v>0</v>
      </c>
      <c r="U54" s="188">
        <v>53200</v>
      </c>
      <c r="V54" s="188">
        <f t="shared" si="9"/>
        <v>58520</v>
      </c>
      <c r="W54" s="184">
        <v>0</v>
      </c>
      <c r="X54" s="185">
        <v>0</v>
      </c>
      <c r="Y54" s="185">
        <v>0</v>
      </c>
      <c r="Z54" s="185">
        <v>0</v>
      </c>
      <c r="AA54" s="185">
        <v>0</v>
      </c>
      <c r="AB54" s="197">
        <v>0</v>
      </c>
      <c r="AC54" s="198">
        <v>0</v>
      </c>
      <c r="AD54" s="198">
        <v>0</v>
      </c>
      <c r="AE54" s="198">
        <v>0</v>
      </c>
      <c r="AF54" s="199">
        <v>26600</v>
      </c>
      <c r="AG54" s="206">
        <f t="shared" si="10"/>
        <v>0</v>
      </c>
      <c r="AH54" s="199">
        <f t="shared" si="11"/>
        <v>1478.4</v>
      </c>
      <c r="AI54" s="205">
        <f t="shared" si="12"/>
        <v>59998.400000000001</v>
      </c>
    </row>
    <row r="55" spans="1:35" s="40" customFormat="1" ht="36" customHeight="1">
      <c r="A55" s="94" t="s">
        <v>55</v>
      </c>
      <c r="B55" s="94" t="s">
        <v>60</v>
      </c>
      <c r="C55" s="166" t="s">
        <v>105</v>
      </c>
      <c r="D55" s="167">
        <v>1.3480000000000001</v>
      </c>
      <c r="E55" s="168">
        <v>1.3480000000000001</v>
      </c>
      <c r="F55" s="169">
        <v>1.3480000000000001</v>
      </c>
      <c r="G55" s="170">
        <v>0</v>
      </c>
      <c r="H55" s="170">
        <v>1.3480000000000001</v>
      </c>
      <c r="I55" s="169">
        <v>0</v>
      </c>
      <c r="J55" s="170">
        <v>0</v>
      </c>
      <c r="K55" s="168">
        <v>0</v>
      </c>
      <c r="L55" s="170">
        <v>0</v>
      </c>
      <c r="M55" s="170">
        <v>0</v>
      </c>
      <c r="N55" s="187">
        <v>0</v>
      </c>
      <c r="O55" s="183">
        <v>0</v>
      </c>
      <c r="P55" s="185">
        <v>0</v>
      </c>
      <c r="Q55" s="185">
        <v>0</v>
      </c>
      <c r="R55" s="185">
        <v>0</v>
      </c>
      <c r="S55" s="185">
        <v>0</v>
      </c>
      <c r="T55" s="185">
        <v>0</v>
      </c>
      <c r="U55" s="188">
        <v>53200</v>
      </c>
      <c r="V55" s="188">
        <f t="shared" si="9"/>
        <v>71713.600000000006</v>
      </c>
      <c r="W55" s="184">
        <v>0</v>
      </c>
      <c r="X55" s="185">
        <v>0</v>
      </c>
      <c r="Y55" s="185">
        <v>0</v>
      </c>
      <c r="Z55" s="185">
        <v>0</v>
      </c>
      <c r="AA55" s="185">
        <v>0</v>
      </c>
      <c r="AB55" s="197">
        <v>0</v>
      </c>
      <c r="AC55" s="198">
        <v>0</v>
      </c>
      <c r="AD55" s="198">
        <v>0</v>
      </c>
      <c r="AE55" s="198">
        <v>0</v>
      </c>
      <c r="AF55" s="199">
        <v>26600</v>
      </c>
      <c r="AG55" s="206">
        <f t="shared" si="10"/>
        <v>0</v>
      </c>
      <c r="AH55" s="199">
        <f t="shared" si="11"/>
        <v>1811.712</v>
      </c>
      <c r="AI55" s="205">
        <f t="shared" si="12"/>
        <v>73525.312000000005</v>
      </c>
    </row>
    <row r="56" spans="1:35" s="40" customFormat="1" ht="36" customHeight="1">
      <c r="A56" s="94" t="s">
        <v>55</v>
      </c>
      <c r="B56" s="94" t="s">
        <v>60</v>
      </c>
      <c r="C56" s="166" t="s">
        <v>106</v>
      </c>
      <c r="D56" s="167">
        <v>1.3740000000000001</v>
      </c>
      <c r="E56" s="168">
        <v>1.3740000000000001</v>
      </c>
      <c r="F56" s="169">
        <v>1.3740000000000001</v>
      </c>
      <c r="G56" s="170">
        <v>0</v>
      </c>
      <c r="H56" s="170">
        <v>1.3740000000000001</v>
      </c>
      <c r="I56" s="169">
        <v>0</v>
      </c>
      <c r="J56" s="170">
        <v>0</v>
      </c>
      <c r="K56" s="168">
        <v>0</v>
      </c>
      <c r="L56" s="170">
        <v>0</v>
      </c>
      <c r="M56" s="170">
        <v>0</v>
      </c>
      <c r="N56" s="187">
        <v>0</v>
      </c>
      <c r="O56" s="183">
        <v>0</v>
      </c>
      <c r="P56" s="185">
        <v>0</v>
      </c>
      <c r="Q56" s="185">
        <v>0</v>
      </c>
      <c r="R56" s="185">
        <v>0</v>
      </c>
      <c r="S56" s="185">
        <v>0</v>
      </c>
      <c r="T56" s="185">
        <v>0</v>
      </c>
      <c r="U56" s="188">
        <v>53200</v>
      </c>
      <c r="V56" s="188">
        <f t="shared" si="9"/>
        <v>73096.800000000003</v>
      </c>
      <c r="W56" s="184">
        <v>0</v>
      </c>
      <c r="X56" s="185">
        <v>0</v>
      </c>
      <c r="Y56" s="185">
        <v>0</v>
      </c>
      <c r="Z56" s="185">
        <v>0</v>
      </c>
      <c r="AA56" s="185">
        <v>0</v>
      </c>
      <c r="AB56" s="197">
        <v>0</v>
      </c>
      <c r="AC56" s="198">
        <v>0</v>
      </c>
      <c r="AD56" s="198">
        <v>0</v>
      </c>
      <c r="AE56" s="198">
        <v>0</v>
      </c>
      <c r="AF56" s="199">
        <v>26600</v>
      </c>
      <c r="AG56" s="206">
        <f t="shared" si="10"/>
        <v>0</v>
      </c>
      <c r="AH56" s="199">
        <f t="shared" si="11"/>
        <v>1846.6559999999999</v>
      </c>
      <c r="AI56" s="205">
        <f t="shared" si="12"/>
        <v>74943.456000000006</v>
      </c>
    </row>
    <row r="57" spans="1:35" s="40" customFormat="1" ht="36" customHeight="1">
      <c r="A57" s="94" t="s">
        <v>55</v>
      </c>
      <c r="B57" s="94" t="s">
        <v>60</v>
      </c>
      <c r="C57" s="166" t="s">
        <v>107</v>
      </c>
      <c r="D57" s="167">
        <v>0.871</v>
      </c>
      <c r="E57" s="168">
        <v>0.871</v>
      </c>
      <c r="F57" s="169">
        <v>0.871</v>
      </c>
      <c r="G57" s="170">
        <v>0</v>
      </c>
      <c r="H57" s="170">
        <v>0.871</v>
      </c>
      <c r="I57" s="169">
        <v>0</v>
      </c>
      <c r="J57" s="170">
        <v>0</v>
      </c>
      <c r="K57" s="168">
        <v>0</v>
      </c>
      <c r="L57" s="170">
        <v>0</v>
      </c>
      <c r="M57" s="170">
        <v>0</v>
      </c>
      <c r="N57" s="187">
        <v>0</v>
      </c>
      <c r="O57" s="183">
        <v>0</v>
      </c>
      <c r="P57" s="185">
        <v>0</v>
      </c>
      <c r="Q57" s="185">
        <v>0</v>
      </c>
      <c r="R57" s="185">
        <v>0</v>
      </c>
      <c r="S57" s="185">
        <v>0</v>
      </c>
      <c r="T57" s="185">
        <v>0</v>
      </c>
      <c r="U57" s="188">
        <v>53200</v>
      </c>
      <c r="V57" s="188">
        <f t="shared" si="9"/>
        <v>46337.2</v>
      </c>
      <c r="W57" s="184">
        <v>0</v>
      </c>
      <c r="X57" s="185">
        <v>0</v>
      </c>
      <c r="Y57" s="185">
        <v>0</v>
      </c>
      <c r="Z57" s="185">
        <v>0</v>
      </c>
      <c r="AA57" s="185">
        <v>0</v>
      </c>
      <c r="AB57" s="197">
        <v>0</v>
      </c>
      <c r="AC57" s="198">
        <v>0</v>
      </c>
      <c r="AD57" s="198">
        <v>0</v>
      </c>
      <c r="AE57" s="198">
        <v>0</v>
      </c>
      <c r="AF57" s="199">
        <v>26600</v>
      </c>
      <c r="AG57" s="206">
        <f t="shared" si="10"/>
        <v>0</v>
      </c>
      <c r="AH57" s="199">
        <f t="shared" si="11"/>
        <v>1170.624</v>
      </c>
      <c r="AI57" s="205">
        <f t="shared" si="12"/>
        <v>47507.824000000001</v>
      </c>
    </row>
    <row r="58" spans="1:35" s="40" customFormat="1" ht="36" customHeight="1">
      <c r="A58" s="94" t="s">
        <v>55</v>
      </c>
      <c r="B58" s="94" t="s">
        <v>60</v>
      </c>
      <c r="C58" s="166" t="s">
        <v>108</v>
      </c>
      <c r="D58" s="167">
        <v>3.548</v>
      </c>
      <c r="E58" s="168">
        <v>3.548</v>
      </c>
      <c r="F58" s="169">
        <v>3.1619999999999999</v>
      </c>
      <c r="G58" s="170">
        <v>0</v>
      </c>
      <c r="H58" s="170">
        <v>3.1619999999999999</v>
      </c>
      <c r="I58" s="169">
        <v>0</v>
      </c>
      <c r="J58" s="170">
        <v>0</v>
      </c>
      <c r="K58" s="168">
        <v>0.38600000000000001</v>
      </c>
      <c r="L58" s="170">
        <v>0</v>
      </c>
      <c r="M58" s="170">
        <v>0</v>
      </c>
      <c r="N58" s="170">
        <v>0.38600000000000001</v>
      </c>
      <c r="O58" s="183">
        <v>0</v>
      </c>
      <c r="P58" s="185">
        <v>0</v>
      </c>
      <c r="Q58" s="185">
        <v>0</v>
      </c>
      <c r="R58" s="185">
        <v>0</v>
      </c>
      <c r="S58" s="185">
        <v>0</v>
      </c>
      <c r="T58" s="185">
        <v>0</v>
      </c>
      <c r="U58" s="188">
        <v>53200</v>
      </c>
      <c r="V58" s="188">
        <f t="shared" si="9"/>
        <v>188753.6</v>
      </c>
      <c r="W58" s="184">
        <v>0</v>
      </c>
      <c r="X58" s="185">
        <v>0</v>
      </c>
      <c r="Y58" s="185">
        <v>0</v>
      </c>
      <c r="Z58" s="185">
        <v>0</v>
      </c>
      <c r="AA58" s="185">
        <v>0</v>
      </c>
      <c r="AB58" s="197">
        <v>0</v>
      </c>
      <c r="AC58" s="198">
        <v>0</v>
      </c>
      <c r="AD58" s="198">
        <v>0</v>
      </c>
      <c r="AE58" s="198">
        <v>0</v>
      </c>
      <c r="AF58" s="199">
        <v>26600</v>
      </c>
      <c r="AG58" s="206">
        <f t="shared" si="10"/>
        <v>0</v>
      </c>
      <c r="AH58" s="199">
        <f t="shared" si="11"/>
        <v>4944.5280000000002</v>
      </c>
      <c r="AI58" s="205">
        <f t="shared" si="12"/>
        <v>193698.128</v>
      </c>
    </row>
    <row r="59" spans="1:35" s="40" customFormat="1" ht="36" customHeight="1">
      <c r="A59" s="94" t="s">
        <v>55</v>
      </c>
      <c r="B59" s="94" t="s">
        <v>60</v>
      </c>
      <c r="C59" s="179" t="s">
        <v>109</v>
      </c>
      <c r="D59" s="180">
        <v>1.59</v>
      </c>
      <c r="E59" s="181">
        <v>1.59</v>
      </c>
      <c r="F59" s="182">
        <v>1.59</v>
      </c>
      <c r="G59" s="182">
        <v>0</v>
      </c>
      <c r="H59" s="182">
        <v>1.59</v>
      </c>
      <c r="I59" s="182">
        <v>0</v>
      </c>
      <c r="J59" s="182">
        <v>0</v>
      </c>
      <c r="K59" s="181">
        <v>0</v>
      </c>
      <c r="L59" s="182">
        <v>0</v>
      </c>
      <c r="M59" s="182">
        <v>0</v>
      </c>
      <c r="N59" s="182">
        <v>0</v>
      </c>
      <c r="O59" s="60">
        <v>0</v>
      </c>
      <c r="P59" s="64">
        <v>0</v>
      </c>
      <c r="Q59" s="64">
        <v>0</v>
      </c>
      <c r="R59" s="64">
        <v>0</v>
      </c>
      <c r="S59" s="64">
        <v>0</v>
      </c>
      <c r="T59" s="64">
        <v>0</v>
      </c>
      <c r="U59" s="188">
        <v>53200</v>
      </c>
      <c r="V59" s="188">
        <f t="shared" si="9"/>
        <v>84588</v>
      </c>
      <c r="W59" s="184">
        <v>0</v>
      </c>
      <c r="X59" s="64">
        <v>0</v>
      </c>
      <c r="Y59" s="64">
        <v>0</v>
      </c>
      <c r="Z59" s="64">
        <v>0</v>
      </c>
      <c r="AA59" s="64">
        <v>0</v>
      </c>
      <c r="AB59" s="204">
        <v>0</v>
      </c>
      <c r="AC59" s="66">
        <v>0</v>
      </c>
      <c r="AD59" s="66">
        <v>0</v>
      </c>
      <c r="AE59" s="66">
        <v>0</v>
      </c>
      <c r="AF59" s="199">
        <v>26600</v>
      </c>
      <c r="AG59" s="206">
        <f t="shared" si="10"/>
        <v>0</v>
      </c>
      <c r="AH59" s="199">
        <f t="shared" si="11"/>
        <v>2136.96</v>
      </c>
      <c r="AI59" s="205">
        <f t="shared" si="12"/>
        <v>86724.96</v>
      </c>
    </row>
    <row r="60" spans="1:35" s="40" customFormat="1" ht="36" customHeight="1">
      <c r="A60" s="94" t="s">
        <v>55</v>
      </c>
      <c r="B60" s="94" t="s">
        <v>60</v>
      </c>
      <c r="C60" s="166" t="s">
        <v>110</v>
      </c>
      <c r="D60" s="167">
        <v>1.1439999999999999</v>
      </c>
      <c r="E60" s="168">
        <v>1.1439999999999999</v>
      </c>
      <c r="F60" s="169">
        <v>1.1439999999999999</v>
      </c>
      <c r="G60" s="170">
        <v>0</v>
      </c>
      <c r="H60" s="170">
        <v>1.1439999999999999</v>
      </c>
      <c r="I60" s="169">
        <v>0</v>
      </c>
      <c r="J60" s="170">
        <v>0</v>
      </c>
      <c r="K60" s="168">
        <v>0</v>
      </c>
      <c r="L60" s="170">
        <v>0</v>
      </c>
      <c r="M60" s="170">
        <v>0</v>
      </c>
      <c r="N60" s="170">
        <v>0</v>
      </c>
      <c r="O60" s="183">
        <v>0</v>
      </c>
      <c r="P60" s="185">
        <v>0</v>
      </c>
      <c r="Q60" s="185">
        <v>0</v>
      </c>
      <c r="R60" s="185">
        <v>0</v>
      </c>
      <c r="S60" s="185">
        <v>0</v>
      </c>
      <c r="T60" s="185">
        <v>0</v>
      </c>
      <c r="U60" s="188">
        <v>53200</v>
      </c>
      <c r="V60" s="188">
        <f t="shared" si="9"/>
        <v>60860.800000000003</v>
      </c>
      <c r="W60" s="184">
        <v>0</v>
      </c>
      <c r="X60" s="185">
        <v>0</v>
      </c>
      <c r="Y60" s="185">
        <v>0</v>
      </c>
      <c r="Z60" s="185">
        <v>0</v>
      </c>
      <c r="AA60" s="185">
        <v>0</v>
      </c>
      <c r="AB60" s="197">
        <v>0</v>
      </c>
      <c r="AC60" s="198">
        <v>0</v>
      </c>
      <c r="AD60" s="198">
        <v>0</v>
      </c>
      <c r="AE60" s="198">
        <v>0</v>
      </c>
      <c r="AF60" s="199">
        <v>26600</v>
      </c>
      <c r="AG60" s="206">
        <f t="shared" si="10"/>
        <v>0</v>
      </c>
      <c r="AH60" s="199">
        <f t="shared" si="11"/>
        <v>1537.5360000000001</v>
      </c>
      <c r="AI60" s="205">
        <f t="shared" si="12"/>
        <v>62398.336000000003</v>
      </c>
    </row>
    <row r="61" spans="1:35" s="40" customFormat="1" ht="36" customHeight="1">
      <c r="A61" s="94" t="s">
        <v>55</v>
      </c>
      <c r="B61" s="94" t="s">
        <v>60</v>
      </c>
      <c r="C61" s="166" t="s">
        <v>111</v>
      </c>
      <c r="D61" s="167">
        <v>0.27</v>
      </c>
      <c r="E61" s="168">
        <v>0.27</v>
      </c>
      <c r="F61" s="169">
        <v>0.27</v>
      </c>
      <c r="G61" s="170">
        <v>0</v>
      </c>
      <c r="H61" s="170">
        <v>0.27</v>
      </c>
      <c r="I61" s="169">
        <v>0</v>
      </c>
      <c r="J61" s="170">
        <v>0</v>
      </c>
      <c r="K61" s="168">
        <v>0</v>
      </c>
      <c r="L61" s="170">
        <v>0</v>
      </c>
      <c r="M61" s="170">
        <v>0</v>
      </c>
      <c r="N61" s="170">
        <v>0</v>
      </c>
      <c r="O61" s="183">
        <v>0</v>
      </c>
      <c r="P61" s="185">
        <v>0</v>
      </c>
      <c r="Q61" s="185">
        <v>0</v>
      </c>
      <c r="R61" s="185">
        <v>0</v>
      </c>
      <c r="S61" s="185">
        <v>0</v>
      </c>
      <c r="T61" s="185">
        <v>0</v>
      </c>
      <c r="U61" s="188">
        <v>53200</v>
      </c>
      <c r="V61" s="188">
        <f t="shared" si="9"/>
        <v>14364</v>
      </c>
      <c r="W61" s="184">
        <v>0</v>
      </c>
      <c r="X61" s="185">
        <v>0</v>
      </c>
      <c r="Y61" s="185">
        <v>0</v>
      </c>
      <c r="Z61" s="185">
        <v>0</v>
      </c>
      <c r="AA61" s="185">
        <v>0</v>
      </c>
      <c r="AB61" s="197">
        <v>0</v>
      </c>
      <c r="AC61" s="198">
        <v>0</v>
      </c>
      <c r="AD61" s="198">
        <v>0</v>
      </c>
      <c r="AE61" s="198">
        <v>0</v>
      </c>
      <c r="AF61" s="199">
        <v>26600</v>
      </c>
      <c r="AG61" s="206">
        <f t="shared" si="10"/>
        <v>0</v>
      </c>
      <c r="AH61" s="199">
        <f t="shared" si="11"/>
        <v>362.88</v>
      </c>
      <c r="AI61" s="205">
        <f t="shared" si="12"/>
        <v>14726.88</v>
      </c>
    </row>
    <row r="62" spans="1:35" s="40" customFormat="1" ht="36" customHeight="1">
      <c r="A62" s="94" t="s">
        <v>55</v>
      </c>
      <c r="B62" s="94" t="s">
        <v>60</v>
      </c>
      <c r="C62" s="166" t="s">
        <v>112</v>
      </c>
      <c r="D62" s="167">
        <v>0.58599999999999997</v>
      </c>
      <c r="E62" s="168">
        <v>0.58599999999999997</v>
      </c>
      <c r="F62" s="169">
        <v>0.58599999999999997</v>
      </c>
      <c r="G62" s="170">
        <v>0</v>
      </c>
      <c r="H62" s="170">
        <v>0.58599999999999997</v>
      </c>
      <c r="I62" s="169">
        <v>0</v>
      </c>
      <c r="J62" s="170">
        <v>0</v>
      </c>
      <c r="K62" s="168">
        <v>0</v>
      </c>
      <c r="L62" s="170">
        <v>0</v>
      </c>
      <c r="M62" s="170">
        <v>0</v>
      </c>
      <c r="N62" s="170">
        <v>0</v>
      </c>
      <c r="O62" s="183">
        <v>0</v>
      </c>
      <c r="P62" s="185">
        <v>0</v>
      </c>
      <c r="Q62" s="185">
        <v>0</v>
      </c>
      <c r="R62" s="185">
        <v>0</v>
      </c>
      <c r="S62" s="185">
        <v>0</v>
      </c>
      <c r="T62" s="185">
        <v>0</v>
      </c>
      <c r="U62" s="188">
        <v>53200</v>
      </c>
      <c r="V62" s="188">
        <f t="shared" si="9"/>
        <v>31175.200000000001</v>
      </c>
      <c r="W62" s="184">
        <v>0</v>
      </c>
      <c r="X62" s="185">
        <v>0</v>
      </c>
      <c r="Y62" s="185">
        <v>0</v>
      </c>
      <c r="Z62" s="185">
        <v>0</v>
      </c>
      <c r="AA62" s="185">
        <v>0</v>
      </c>
      <c r="AB62" s="197">
        <v>0</v>
      </c>
      <c r="AC62" s="198">
        <v>0</v>
      </c>
      <c r="AD62" s="198">
        <v>0</v>
      </c>
      <c r="AE62" s="198">
        <v>0</v>
      </c>
      <c r="AF62" s="199">
        <v>26600</v>
      </c>
      <c r="AG62" s="206">
        <f t="shared" si="10"/>
        <v>0</v>
      </c>
      <c r="AH62" s="199">
        <f t="shared" si="11"/>
        <v>787.58399999999995</v>
      </c>
      <c r="AI62" s="205">
        <f t="shared" si="12"/>
        <v>31962.784</v>
      </c>
    </row>
    <row r="63" spans="1:35" s="40" customFormat="1" ht="36" customHeight="1">
      <c r="A63" s="94" t="s">
        <v>55</v>
      </c>
      <c r="B63" s="94" t="s">
        <v>60</v>
      </c>
      <c r="C63" s="166" t="s">
        <v>113</v>
      </c>
      <c r="D63" s="167">
        <v>0.27800000000000002</v>
      </c>
      <c r="E63" s="168">
        <v>0.27800000000000002</v>
      </c>
      <c r="F63" s="169">
        <v>0.27800000000000002</v>
      </c>
      <c r="G63" s="170">
        <v>0</v>
      </c>
      <c r="H63" s="170">
        <v>0.27800000000000002</v>
      </c>
      <c r="I63" s="169">
        <v>0</v>
      </c>
      <c r="J63" s="170">
        <v>0</v>
      </c>
      <c r="K63" s="168">
        <v>0</v>
      </c>
      <c r="L63" s="170">
        <v>0</v>
      </c>
      <c r="M63" s="170">
        <v>0</v>
      </c>
      <c r="N63" s="170">
        <v>0</v>
      </c>
      <c r="O63" s="183">
        <v>0</v>
      </c>
      <c r="P63" s="185">
        <v>0</v>
      </c>
      <c r="Q63" s="185">
        <v>0</v>
      </c>
      <c r="R63" s="185">
        <v>0</v>
      </c>
      <c r="S63" s="185">
        <v>0</v>
      </c>
      <c r="T63" s="185">
        <v>0</v>
      </c>
      <c r="U63" s="188">
        <v>53200</v>
      </c>
      <c r="V63" s="188">
        <f t="shared" si="9"/>
        <v>14789.6</v>
      </c>
      <c r="W63" s="184">
        <v>0</v>
      </c>
      <c r="X63" s="185">
        <v>0</v>
      </c>
      <c r="Y63" s="185">
        <v>0</v>
      </c>
      <c r="Z63" s="185">
        <v>0</v>
      </c>
      <c r="AA63" s="185">
        <v>0</v>
      </c>
      <c r="AB63" s="197">
        <v>0</v>
      </c>
      <c r="AC63" s="198">
        <v>0</v>
      </c>
      <c r="AD63" s="198">
        <v>0</v>
      </c>
      <c r="AE63" s="198">
        <v>0</v>
      </c>
      <c r="AF63" s="199">
        <v>26600</v>
      </c>
      <c r="AG63" s="206">
        <f t="shared" si="10"/>
        <v>0</v>
      </c>
      <c r="AH63" s="199">
        <f t="shared" si="11"/>
        <v>373.63200000000001</v>
      </c>
      <c r="AI63" s="205">
        <f t="shared" si="12"/>
        <v>15163.232</v>
      </c>
    </row>
    <row r="64" spans="1:35" s="40" customFormat="1" ht="36" customHeight="1">
      <c r="A64" s="94" t="s">
        <v>55</v>
      </c>
      <c r="B64" s="94" t="s">
        <v>60</v>
      </c>
      <c r="C64" s="166" t="s">
        <v>114</v>
      </c>
      <c r="D64" s="167">
        <v>0.41599999999999998</v>
      </c>
      <c r="E64" s="168">
        <v>0.41599999999999998</v>
      </c>
      <c r="F64" s="169">
        <v>0</v>
      </c>
      <c r="G64" s="170">
        <v>0</v>
      </c>
      <c r="H64" s="170">
        <v>0</v>
      </c>
      <c r="I64" s="169">
        <v>0</v>
      </c>
      <c r="J64" s="170">
        <v>0</v>
      </c>
      <c r="K64" s="168">
        <v>0.41599999999999998</v>
      </c>
      <c r="L64" s="170">
        <v>0</v>
      </c>
      <c r="M64" s="170">
        <v>0</v>
      </c>
      <c r="N64" s="170">
        <v>0.41599999999999998</v>
      </c>
      <c r="O64" s="183">
        <v>0</v>
      </c>
      <c r="P64" s="185">
        <v>0</v>
      </c>
      <c r="Q64" s="185">
        <v>0</v>
      </c>
      <c r="R64" s="185">
        <v>0</v>
      </c>
      <c r="S64" s="185">
        <v>0</v>
      </c>
      <c r="T64" s="185">
        <v>0</v>
      </c>
      <c r="U64" s="188">
        <v>53200</v>
      </c>
      <c r="V64" s="188">
        <f t="shared" si="9"/>
        <v>22131.200000000001</v>
      </c>
      <c r="W64" s="184">
        <v>0</v>
      </c>
      <c r="X64" s="185">
        <v>0</v>
      </c>
      <c r="Y64" s="185">
        <v>0</v>
      </c>
      <c r="Z64" s="185">
        <v>0</v>
      </c>
      <c r="AA64" s="185">
        <v>0</v>
      </c>
      <c r="AB64" s="197">
        <v>0</v>
      </c>
      <c r="AC64" s="198">
        <v>0</v>
      </c>
      <c r="AD64" s="198">
        <v>0</v>
      </c>
      <c r="AE64" s="198">
        <v>0</v>
      </c>
      <c r="AF64" s="199">
        <v>26600</v>
      </c>
      <c r="AG64" s="206">
        <f t="shared" si="10"/>
        <v>0</v>
      </c>
      <c r="AH64" s="199">
        <f t="shared" si="11"/>
        <v>748.8</v>
      </c>
      <c r="AI64" s="205">
        <f t="shared" si="12"/>
        <v>22880</v>
      </c>
    </row>
    <row r="65" spans="1:35" s="40" customFormat="1" ht="36" customHeight="1">
      <c r="A65" s="94" t="s">
        <v>55</v>
      </c>
      <c r="B65" s="94" t="s">
        <v>60</v>
      </c>
      <c r="C65" s="166" t="s">
        <v>115</v>
      </c>
      <c r="D65" s="167">
        <v>5.25</v>
      </c>
      <c r="E65" s="168">
        <v>5.25</v>
      </c>
      <c r="F65" s="169">
        <v>1.3740000000000001</v>
      </c>
      <c r="G65" s="170">
        <v>0</v>
      </c>
      <c r="H65" s="170">
        <v>1.3740000000000001</v>
      </c>
      <c r="I65" s="169">
        <v>0</v>
      </c>
      <c r="J65" s="170">
        <v>0</v>
      </c>
      <c r="K65" s="168">
        <v>3.8759999999999999</v>
      </c>
      <c r="L65" s="170">
        <v>2.3719999999999999</v>
      </c>
      <c r="M65" s="170">
        <v>0</v>
      </c>
      <c r="N65" s="170">
        <v>1.504</v>
      </c>
      <c r="O65" s="183">
        <v>0</v>
      </c>
      <c r="P65" s="185">
        <v>0</v>
      </c>
      <c r="Q65" s="185">
        <v>0</v>
      </c>
      <c r="R65" s="185">
        <v>0</v>
      </c>
      <c r="S65" s="185">
        <v>0</v>
      </c>
      <c r="T65" s="185">
        <v>0</v>
      </c>
      <c r="U65" s="188">
        <v>53200</v>
      </c>
      <c r="V65" s="188">
        <f t="shared" si="9"/>
        <v>279300</v>
      </c>
      <c r="W65" s="184">
        <v>0</v>
      </c>
      <c r="X65" s="185">
        <v>0</v>
      </c>
      <c r="Y65" s="185">
        <v>0</v>
      </c>
      <c r="Z65" s="185">
        <v>0</v>
      </c>
      <c r="AA65" s="185">
        <v>0</v>
      </c>
      <c r="AB65" s="197">
        <v>0</v>
      </c>
      <c r="AC65" s="198">
        <v>0</v>
      </c>
      <c r="AD65" s="198">
        <v>0</v>
      </c>
      <c r="AE65" s="198">
        <v>0</v>
      </c>
      <c r="AF65" s="199">
        <v>26600</v>
      </c>
      <c r="AG65" s="206">
        <f t="shared" si="10"/>
        <v>0</v>
      </c>
      <c r="AH65" s="199">
        <f t="shared" si="11"/>
        <v>15227.856</v>
      </c>
      <c r="AI65" s="205">
        <f t="shared" si="12"/>
        <v>294527.85600000003</v>
      </c>
    </row>
    <row r="66" spans="1:35" s="40" customFormat="1" ht="36" customHeight="1">
      <c r="A66" s="94" t="s">
        <v>55</v>
      </c>
      <c r="B66" s="94" t="s">
        <v>60</v>
      </c>
      <c r="C66" s="166" t="s">
        <v>116</v>
      </c>
      <c r="D66" s="167">
        <v>5.2619999999999996</v>
      </c>
      <c r="E66" s="168">
        <v>5.2619999999999996</v>
      </c>
      <c r="F66" s="169">
        <v>0.29799999999999999</v>
      </c>
      <c r="G66" s="170">
        <v>0</v>
      </c>
      <c r="H66" s="170">
        <v>0.29799999999999999</v>
      </c>
      <c r="I66" s="169">
        <v>0</v>
      </c>
      <c r="J66" s="170">
        <v>0</v>
      </c>
      <c r="K66" s="168">
        <v>4.9640000000000004</v>
      </c>
      <c r="L66" s="170">
        <v>4.9640000000000004</v>
      </c>
      <c r="M66" s="170">
        <v>0</v>
      </c>
      <c r="N66" s="170">
        <v>0</v>
      </c>
      <c r="O66" s="183">
        <v>0</v>
      </c>
      <c r="P66" s="185">
        <v>0</v>
      </c>
      <c r="Q66" s="185">
        <v>0</v>
      </c>
      <c r="R66" s="185">
        <v>0</v>
      </c>
      <c r="S66" s="185">
        <v>0</v>
      </c>
      <c r="T66" s="185">
        <v>0</v>
      </c>
      <c r="U66" s="188">
        <v>53200</v>
      </c>
      <c r="V66" s="188">
        <f t="shared" si="9"/>
        <v>279938.40000000002</v>
      </c>
      <c r="W66" s="184">
        <v>0</v>
      </c>
      <c r="X66" s="185">
        <v>0</v>
      </c>
      <c r="Y66" s="185">
        <v>0</v>
      </c>
      <c r="Z66" s="185">
        <v>0</v>
      </c>
      <c r="AA66" s="185">
        <v>0</v>
      </c>
      <c r="AB66" s="197">
        <v>0</v>
      </c>
      <c r="AC66" s="198">
        <v>0</v>
      </c>
      <c r="AD66" s="198">
        <v>0</v>
      </c>
      <c r="AE66" s="198">
        <v>0</v>
      </c>
      <c r="AF66" s="199">
        <v>26600</v>
      </c>
      <c r="AG66" s="206">
        <f t="shared" si="10"/>
        <v>0</v>
      </c>
      <c r="AH66" s="199">
        <f t="shared" si="11"/>
        <v>22738.511999999999</v>
      </c>
      <c r="AI66" s="205">
        <f t="shared" si="12"/>
        <v>302676.91200000001</v>
      </c>
    </row>
    <row r="67" spans="1:35" s="40" customFormat="1" ht="36" customHeight="1">
      <c r="A67" s="94" t="s">
        <v>55</v>
      </c>
      <c r="B67" s="94" t="s">
        <v>60</v>
      </c>
      <c r="C67" s="166" t="s">
        <v>117</v>
      </c>
      <c r="D67" s="167">
        <v>1.738</v>
      </c>
      <c r="E67" s="168">
        <v>1.738</v>
      </c>
      <c r="F67" s="169">
        <v>1.738</v>
      </c>
      <c r="G67" s="170">
        <v>0</v>
      </c>
      <c r="H67" s="170">
        <v>1.738</v>
      </c>
      <c r="I67" s="169">
        <v>0</v>
      </c>
      <c r="J67" s="170">
        <v>0</v>
      </c>
      <c r="K67" s="168">
        <v>0</v>
      </c>
      <c r="L67" s="170">
        <v>0</v>
      </c>
      <c r="M67" s="170">
        <v>0</v>
      </c>
      <c r="N67" s="170">
        <v>0</v>
      </c>
      <c r="O67" s="183">
        <v>0</v>
      </c>
      <c r="P67" s="185">
        <v>0</v>
      </c>
      <c r="Q67" s="185">
        <v>0</v>
      </c>
      <c r="R67" s="185">
        <v>0</v>
      </c>
      <c r="S67" s="185">
        <v>0</v>
      </c>
      <c r="T67" s="185">
        <v>0</v>
      </c>
      <c r="U67" s="188">
        <v>53200</v>
      </c>
      <c r="V67" s="188">
        <f t="shared" si="9"/>
        <v>92461.6</v>
      </c>
      <c r="W67" s="184">
        <v>0</v>
      </c>
      <c r="X67" s="185">
        <v>0</v>
      </c>
      <c r="Y67" s="185">
        <v>0</v>
      </c>
      <c r="Z67" s="185">
        <v>0</v>
      </c>
      <c r="AA67" s="185">
        <v>0</v>
      </c>
      <c r="AB67" s="197">
        <v>0</v>
      </c>
      <c r="AC67" s="198">
        <v>0</v>
      </c>
      <c r="AD67" s="198">
        <v>0</v>
      </c>
      <c r="AE67" s="198">
        <v>0</v>
      </c>
      <c r="AF67" s="199">
        <v>26600</v>
      </c>
      <c r="AG67" s="206">
        <f t="shared" si="10"/>
        <v>0</v>
      </c>
      <c r="AH67" s="199">
        <f t="shared" si="11"/>
        <v>2335.8719999999998</v>
      </c>
      <c r="AI67" s="205">
        <f t="shared" si="12"/>
        <v>94797.471999999994</v>
      </c>
    </row>
    <row r="68" spans="1:35" s="40" customFormat="1" ht="36" customHeight="1">
      <c r="A68" s="94" t="s">
        <v>55</v>
      </c>
      <c r="B68" s="94" t="s">
        <v>60</v>
      </c>
      <c r="C68" s="166" t="s">
        <v>118</v>
      </c>
      <c r="D68" s="167">
        <v>2.988</v>
      </c>
      <c r="E68" s="168">
        <v>2.988</v>
      </c>
      <c r="F68" s="169">
        <v>1.3420000000000001</v>
      </c>
      <c r="G68" s="170">
        <v>0</v>
      </c>
      <c r="H68" s="170">
        <v>1.3420000000000001</v>
      </c>
      <c r="I68" s="169">
        <v>0</v>
      </c>
      <c r="J68" s="170">
        <v>0</v>
      </c>
      <c r="K68" s="168">
        <v>1.6459999999999999</v>
      </c>
      <c r="L68" s="170">
        <v>1.6459999999999999</v>
      </c>
      <c r="M68" s="170">
        <v>0</v>
      </c>
      <c r="N68" s="170">
        <v>0</v>
      </c>
      <c r="O68" s="183">
        <v>0</v>
      </c>
      <c r="P68" s="185">
        <v>0</v>
      </c>
      <c r="Q68" s="185">
        <v>0</v>
      </c>
      <c r="R68" s="185">
        <v>0</v>
      </c>
      <c r="S68" s="185">
        <v>0</v>
      </c>
      <c r="T68" s="185">
        <v>0</v>
      </c>
      <c r="U68" s="188">
        <v>53200</v>
      </c>
      <c r="V68" s="188">
        <f t="shared" si="9"/>
        <v>158961.60000000001</v>
      </c>
      <c r="W68" s="184">
        <v>0</v>
      </c>
      <c r="X68" s="185">
        <v>0</v>
      </c>
      <c r="Y68" s="185">
        <v>0</v>
      </c>
      <c r="Z68" s="185">
        <v>0</v>
      </c>
      <c r="AA68" s="185">
        <v>0</v>
      </c>
      <c r="AB68" s="197">
        <v>0</v>
      </c>
      <c r="AC68" s="198">
        <v>0</v>
      </c>
      <c r="AD68" s="198">
        <v>0</v>
      </c>
      <c r="AE68" s="198">
        <v>0</v>
      </c>
      <c r="AF68" s="199">
        <v>26600</v>
      </c>
      <c r="AG68" s="206">
        <f t="shared" si="10"/>
        <v>0</v>
      </c>
      <c r="AH68" s="199">
        <f t="shared" si="11"/>
        <v>9210.6479999999992</v>
      </c>
      <c r="AI68" s="205">
        <f t="shared" si="12"/>
        <v>168172.24799999999</v>
      </c>
    </row>
    <row r="69" spans="1:35" s="40" customFormat="1" ht="36" customHeight="1">
      <c r="A69" s="94" t="s">
        <v>55</v>
      </c>
      <c r="B69" s="94" t="s">
        <v>60</v>
      </c>
      <c r="C69" s="166" t="s">
        <v>119</v>
      </c>
      <c r="D69" s="167">
        <v>2.153</v>
      </c>
      <c r="E69" s="168">
        <v>2.153</v>
      </c>
      <c r="F69" s="169">
        <v>0.50700000000000001</v>
      </c>
      <c r="G69" s="170">
        <v>0</v>
      </c>
      <c r="H69" s="170">
        <v>0.50700000000000001</v>
      </c>
      <c r="I69" s="169">
        <v>0</v>
      </c>
      <c r="J69" s="170">
        <v>0</v>
      </c>
      <c r="K69" s="168">
        <v>1.6459999999999999</v>
      </c>
      <c r="L69" s="170">
        <v>1.6459999999999999</v>
      </c>
      <c r="M69" s="170">
        <v>0</v>
      </c>
      <c r="N69" s="170">
        <v>0</v>
      </c>
      <c r="O69" s="183">
        <v>0</v>
      </c>
      <c r="P69" s="185">
        <v>0</v>
      </c>
      <c r="Q69" s="185">
        <v>0</v>
      </c>
      <c r="R69" s="185">
        <v>0</v>
      </c>
      <c r="S69" s="185">
        <v>0</v>
      </c>
      <c r="T69" s="185">
        <v>0</v>
      </c>
      <c r="U69" s="188">
        <v>53200</v>
      </c>
      <c r="V69" s="188">
        <f t="shared" si="9"/>
        <v>114539.6</v>
      </c>
      <c r="W69" s="184">
        <v>0</v>
      </c>
      <c r="X69" s="185">
        <v>0</v>
      </c>
      <c r="Y69" s="185">
        <v>0</v>
      </c>
      <c r="Z69" s="185">
        <v>0</v>
      </c>
      <c r="AA69" s="185">
        <v>0</v>
      </c>
      <c r="AB69" s="197">
        <v>0</v>
      </c>
      <c r="AC69" s="198">
        <v>0</v>
      </c>
      <c r="AD69" s="198">
        <v>0</v>
      </c>
      <c r="AE69" s="198">
        <v>0</v>
      </c>
      <c r="AF69" s="199">
        <v>26600</v>
      </c>
      <c r="AG69" s="206">
        <f t="shared" si="10"/>
        <v>0</v>
      </c>
      <c r="AH69" s="199">
        <f t="shared" si="11"/>
        <v>8088.4080000000004</v>
      </c>
      <c r="AI69" s="205">
        <f t="shared" si="12"/>
        <v>122628.008</v>
      </c>
    </row>
    <row r="70" spans="1:35" s="40" customFormat="1" ht="36" customHeight="1">
      <c r="A70" s="94" t="s">
        <v>55</v>
      </c>
      <c r="B70" s="94" t="s">
        <v>60</v>
      </c>
      <c r="C70" s="166" t="s">
        <v>120</v>
      </c>
      <c r="D70" s="167">
        <v>0.76300000000000001</v>
      </c>
      <c r="E70" s="168">
        <v>0.76300000000000001</v>
      </c>
      <c r="F70" s="169">
        <v>0.76300000000000001</v>
      </c>
      <c r="G70" s="170">
        <v>0</v>
      </c>
      <c r="H70" s="170">
        <v>0.76300000000000001</v>
      </c>
      <c r="I70" s="169">
        <v>0</v>
      </c>
      <c r="J70" s="170">
        <v>0</v>
      </c>
      <c r="K70" s="168">
        <v>0</v>
      </c>
      <c r="L70" s="170">
        <v>0</v>
      </c>
      <c r="M70" s="170">
        <v>0</v>
      </c>
      <c r="N70" s="170">
        <v>0</v>
      </c>
      <c r="O70" s="183">
        <v>0</v>
      </c>
      <c r="P70" s="185">
        <v>0</v>
      </c>
      <c r="Q70" s="185">
        <v>0</v>
      </c>
      <c r="R70" s="185">
        <v>0</v>
      </c>
      <c r="S70" s="185">
        <v>0</v>
      </c>
      <c r="T70" s="185">
        <v>0</v>
      </c>
      <c r="U70" s="188">
        <v>53200</v>
      </c>
      <c r="V70" s="188">
        <f t="shared" si="9"/>
        <v>40591.599999999999</v>
      </c>
      <c r="W70" s="184">
        <v>0</v>
      </c>
      <c r="X70" s="185">
        <v>0</v>
      </c>
      <c r="Y70" s="185">
        <v>0</v>
      </c>
      <c r="Z70" s="185">
        <v>0</v>
      </c>
      <c r="AA70" s="185">
        <v>0</v>
      </c>
      <c r="AB70" s="197">
        <v>0</v>
      </c>
      <c r="AC70" s="198">
        <v>0</v>
      </c>
      <c r="AD70" s="198">
        <v>0</v>
      </c>
      <c r="AE70" s="198">
        <v>0</v>
      </c>
      <c r="AF70" s="199">
        <v>26600</v>
      </c>
      <c r="AG70" s="206">
        <f t="shared" si="10"/>
        <v>0</v>
      </c>
      <c r="AH70" s="199">
        <f t="shared" si="11"/>
        <v>1025.472</v>
      </c>
      <c r="AI70" s="205">
        <f t="shared" si="12"/>
        <v>41617.072</v>
      </c>
    </row>
    <row r="71" spans="1:35" s="40" customFormat="1" ht="36" customHeight="1">
      <c r="A71" s="94" t="s">
        <v>55</v>
      </c>
      <c r="B71" s="94" t="s">
        <v>60</v>
      </c>
      <c r="C71" s="166" t="s">
        <v>121</v>
      </c>
      <c r="D71" s="167">
        <v>0.90600000000000003</v>
      </c>
      <c r="E71" s="168">
        <v>0.90600000000000003</v>
      </c>
      <c r="F71" s="169">
        <v>0.90600000000000003</v>
      </c>
      <c r="G71" s="170">
        <v>0</v>
      </c>
      <c r="H71" s="170">
        <v>0.90600000000000003</v>
      </c>
      <c r="I71" s="169">
        <v>0</v>
      </c>
      <c r="J71" s="170">
        <v>0</v>
      </c>
      <c r="K71" s="168">
        <v>0</v>
      </c>
      <c r="L71" s="170">
        <v>0</v>
      </c>
      <c r="M71" s="170">
        <v>0</v>
      </c>
      <c r="N71" s="170">
        <v>0</v>
      </c>
      <c r="O71" s="183">
        <v>0</v>
      </c>
      <c r="P71" s="185">
        <v>0</v>
      </c>
      <c r="Q71" s="185">
        <v>0</v>
      </c>
      <c r="R71" s="185">
        <v>0</v>
      </c>
      <c r="S71" s="185">
        <v>0</v>
      </c>
      <c r="T71" s="185">
        <v>0</v>
      </c>
      <c r="U71" s="188">
        <v>53200</v>
      </c>
      <c r="V71" s="188">
        <f t="shared" si="9"/>
        <v>48199.199999999997</v>
      </c>
      <c r="W71" s="184">
        <v>0</v>
      </c>
      <c r="X71" s="185">
        <v>0</v>
      </c>
      <c r="Y71" s="185">
        <v>0</v>
      </c>
      <c r="Z71" s="185">
        <v>0</v>
      </c>
      <c r="AA71" s="185">
        <v>0</v>
      </c>
      <c r="AB71" s="197">
        <v>0</v>
      </c>
      <c r="AC71" s="198">
        <v>0</v>
      </c>
      <c r="AD71" s="198">
        <v>0</v>
      </c>
      <c r="AE71" s="198">
        <v>0</v>
      </c>
      <c r="AF71" s="199">
        <v>26600</v>
      </c>
      <c r="AG71" s="206">
        <f t="shared" si="10"/>
        <v>0</v>
      </c>
      <c r="AH71" s="199">
        <f t="shared" si="11"/>
        <v>1217.664</v>
      </c>
      <c r="AI71" s="205">
        <f t="shared" si="12"/>
        <v>49416.864000000001</v>
      </c>
    </row>
    <row r="72" spans="1:35" s="40" customFormat="1" ht="36" customHeight="1">
      <c r="A72" s="94" t="s">
        <v>55</v>
      </c>
      <c r="B72" s="94" t="s">
        <v>60</v>
      </c>
      <c r="C72" s="166" t="s">
        <v>122</v>
      </c>
      <c r="D72" s="167">
        <v>0.23300000000000001</v>
      </c>
      <c r="E72" s="168">
        <v>0.23300000000000001</v>
      </c>
      <c r="F72" s="169">
        <v>0.23300000000000001</v>
      </c>
      <c r="G72" s="170">
        <v>0</v>
      </c>
      <c r="H72" s="170">
        <v>0.23300000000000001</v>
      </c>
      <c r="I72" s="169">
        <v>0</v>
      </c>
      <c r="J72" s="170">
        <v>0</v>
      </c>
      <c r="K72" s="168">
        <v>0</v>
      </c>
      <c r="L72" s="170">
        <v>0</v>
      </c>
      <c r="M72" s="170">
        <v>0</v>
      </c>
      <c r="N72" s="170">
        <v>0</v>
      </c>
      <c r="O72" s="183">
        <v>0</v>
      </c>
      <c r="P72" s="185">
        <v>0</v>
      </c>
      <c r="Q72" s="185">
        <v>0</v>
      </c>
      <c r="R72" s="185">
        <v>0</v>
      </c>
      <c r="S72" s="185">
        <v>0</v>
      </c>
      <c r="T72" s="185">
        <v>0</v>
      </c>
      <c r="U72" s="188">
        <v>53200</v>
      </c>
      <c r="V72" s="188">
        <f t="shared" si="9"/>
        <v>12395.6</v>
      </c>
      <c r="W72" s="184">
        <v>0</v>
      </c>
      <c r="X72" s="185">
        <v>0</v>
      </c>
      <c r="Y72" s="185">
        <v>0</v>
      </c>
      <c r="Z72" s="185">
        <v>0</v>
      </c>
      <c r="AA72" s="185">
        <v>0</v>
      </c>
      <c r="AB72" s="197">
        <v>0</v>
      </c>
      <c r="AC72" s="198">
        <v>0</v>
      </c>
      <c r="AD72" s="198">
        <v>0</v>
      </c>
      <c r="AE72" s="198">
        <v>0</v>
      </c>
      <c r="AF72" s="199">
        <v>26600</v>
      </c>
      <c r="AG72" s="206">
        <f t="shared" si="10"/>
        <v>0</v>
      </c>
      <c r="AH72" s="199">
        <f t="shared" si="11"/>
        <v>313.15199999999999</v>
      </c>
      <c r="AI72" s="205">
        <f t="shared" si="12"/>
        <v>12708.752</v>
      </c>
    </row>
    <row r="73" spans="1:35" s="40" customFormat="1" ht="36" customHeight="1">
      <c r="A73" s="94" t="s">
        <v>55</v>
      </c>
      <c r="B73" s="94" t="s">
        <v>60</v>
      </c>
      <c r="C73" s="166" t="s">
        <v>123</v>
      </c>
      <c r="D73" s="167">
        <v>4.492</v>
      </c>
      <c r="E73" s="168">
        <v>4.492</v>
      </c>
      <c r="F73" s="169">
        <v>1.1180000000000001</v>
      </c>
      <c r="G73" s="170">
        <v>0</v>
      </c>
      <c r="H73" s="170">
        <v>1.1180000000000001</v>
      </c>
      <c r="I73" s="169">
        <v>0</v>
      </c>
      <c r="J73" s="170">
        <v>0</v>
      </c>
      <c r="K73" s="168">
        <v>3.3740000000000001</v>
      </c>
      <c r="L73" s="170">
        <v>0</v>
      </c>
      <c r="M73" s="170">
        <v>0</v>
      </c>
      <c r="N73" s="170">
        <v>3.3740000000000001</v>
      </c>
      <c r="O73" s="183">
        <v>0</v>
      </c>
      <c r="P73" s="185">
        <v>0</v>
      </c>
      <c r="Q73" s="185">
        <v>0</v>
      </c>
      <c r="R73" s="185">
        <v>0</v>
      </c>
      <c r="S73" s="185">
        <v>0</v>
      </c>
      <c r="T73" s="185">
        <v>0</v>
      </c>
      <c r="U73" s="188">
        <v>53200</v>
      </c>
      <c r="V73" s="188">
        <f t="shared" si="9"/>
        <v>238974.4</v>
      </c>
      <c r="W73" s="184">
        <v>0</v>
      </c>
      <c r="X73" s="185">
        <v>0</v>
      </c>
      <c r="Y73" s="185">
        <v>0</v>
      </c>
      <c r="Z73" s="185">
        <v>0</v>
      </c>
      <c r="AA73" s="185">
        <v>0</v>
      </c>
      <c r="AB73" s="197">
        <v>0</v>
      </c>
      <c r="AC73" s="198">
        <v>0</v>
      </c>
      <c r="AD73" s="198">
        <v>0</v>
      </c>
      <c r="AE73" s="198">
        <v>0</v>
      </c>
      <c r="AF73" s="199">
        <v>26600</v>
      </c>
      <c r="AG73" s="206">
        <f t="shared" si="10"/>
        <v>0</v>
      </c>
      <c r="AH73" s="199">
        <f t="shared" si="11"/>
        <v>7575.7920000000004</v>
      </c>
      <c r="AI73" s="205">
        <f t="shared" si="12"/>
        <v>246550.19200000001</v>
      </c>
    </row>
    <row r="74" spans="1:35" s="40" customFormat="1" ht="36" customHeight="1">
      <c r="A74" s="94" t="s">
        <v>55</v>
      </c>
      <c r="B74" s="94" t="s">
        <v>60</v>
      </c>
      <c r="C74" s="166" t="s">
        <v>124</v>
      </c>
      <c r="D74" s="167">
        <v>0.33100000000000002</v>
      </c>
      <c r="E74" s="168">
        <v>0.33100000000000002</v>
      </c>
      <c r="F74" s="169">
        <v>0.33100000000000002</v>
      </c>
      <c r="G74" s="170">
        <v>0</v>
      </c>
      <c r="H74" s="170">
        <v>0.33100000000000002</v>
      </c>
      <c r="I74" s="169">
        <v>0</v>
      </c>
      <c r="J74" s="170">
        <v>0</v>
      </c>
      <c r="K74" s="168">
        <v>0</v>
      </c>
      <c r="L74" s="170">
        <v>0</v>
      </c>
      <c r="M74" s="170">
        <v>0</v>
      </c>
      <c r="N74" s="170">
        <v>0</v>
      </c>
      <c r="O74" s="183">
        <v>0</v>
      </c>
      <c r="P74" s="185">
        <v>0</v>
      </c>
      <c r="Q74" s="185">
        <v>0</v>
      </c>
      <c r="R74" s="185">
        <v>0</v>
      </c>
      <c r="S74" s="185">
        <v>0</v>
      </c>
      <c r="T74" s="185">
        <v>0</v>
      </c>
      <c r="U74" s="188">
        <v>53200</v>
      </c>
      <c r="V74" s="188">
        <f t="shared" si="9"/>
        <v>17609.2</v>
      </c>
      <c r="W74" s="184">
        <v>0</v>
      </c>
      <c r="X74" s="185">
        <v>0</v>
      </c>
      <c r="Y74" s="185">
        <v>0</v>
      </c>
      <c r="Z74" s="185">
        <v>0</v>
      </c>
      <c r="AA74" s="185">
        <v>0</v>
      </c>
      <c r="AB74" s="197">
        <v>0</v>
      </c>
      <c r="AC74" s="198">
        <v>0</v>
      </c>
      <c r="AD74" s="198">
        <v>0</v>
      </c>
      <c r="AE74" s="198">
        <v>0</v>
      </c>
      <c r="AF74" s="199">
        <v>26600</v>
      </c>
      <c r="AG74" s="206">
        <f t="shared" si="10"/>
        <v>0</v>
      </c>
      <c r="AH74" s="199">
        <f t="shared" si="11"/>
        <v>444.86399999999998</v>
      </c>
      <c r="AI74" s="205">
        <f t="shared" si="12"/>
        <v>18054.063999999998</v>
      </c>
    </row>
    <row r="75" spans="1:35" s="40" customFormat="1" ht="36" customHeight="1">
      <c r="A75" s="94" t="s">
        <v>55</v>
      </c>
      <c r="B75" s="94" t="s">
        <v>60</v>
      </c>
      <c r="C75" s="166" t="s">
        <v>125</v>
      </c>
      <c r="D75" s="167">
        <v>0.30399999999999999</v>
      </c>
      <c r="E75" s="168">
        <v>0.30399999999999999</v>
      </c>
      <c r="F75" s="169">
        <v>0.30399999999999999</v>
      </c>
      <c r="G75" s="170">
        <v>0</v>
      </c>
      <c r="H75" s="170">
        <v>0.30399999999999999</v>
      </c>
      <c r="I75" s="169">
        <v>0</v>
      </c>
      <c r="J75" s="170">
        <v>0</v>
      </c>
      <c r="K75" s="168">
        <v>0</v>
      </c>
      <c r="L75" s="170">
        <v>0</v>
      </c>
      <c r="M75" s="170">
        <v>0</v>
      </c>
      <c r="N75" s="170">
        <v>0</v>
      </c>
      <c r="O75" s="183">
        <v>0</v>
      </c>
      <c r="P75" s="185">
        <v>0</v>
      </c>
      <c r="Q75" s="185">
        <v>0</v>
      </c>
      <c r="R75" s="185">
        <v>0</v>
      </c>
      <c r="S75" s="185">
        <v>0</v>
      </c>
      <c r="T75" s="185">
        <v>0</v>
      </c>
      <c r="U75" s="188">
        <v>53200</v>
      </c>
      <c r="V75" s="188">
        <f t="shared" si="9"/>
        <v>16172.8</v>
      </c>
      <c r="W75" s="184">
        <v>0</v>
      </c>
      <c r="X75" s="185">
        <v>0</v>
      </c>
      <c r="Y75" s="185">
        <v>0</v>
      </c>
      <c r="Z75" s="185">
        <v>0</v>
      </c>
      <c r="AA75" s="185">
        <v>0</v>
      </c>
      <c r="AB75" s="197">
        <v>0</v>
      </c>
      <c r="AC75" s="198">
        <v>0</v>
      </c>
      <c r="AD75" s="198">
        <v>0</v>
      </c>
      <c r="AE75" s="198">
        <v>0</v>
      </c>
      <c r="AF75" s="199">
        <v>26600</v>
      </c>
      <c r="AG75" s="206">
        <f t="shared" si="10"/>
        <v>0</v>
      </c>
      <c r="AH75" s="199">
        <f t="shared" si="11"/>
        <v>408.57600000000002</v>
      </c>
      <c r="AI75" s="205">
        <f t="shared" si="12"/>
        <v>16581.376</v>
      </c>
    </row>
    <row r="76" spans="1:35" s="40" customFormat="1" ht="36" customHeight="1">
      <c r="A76" s="94" t="s">
        <v>55</v>
      </c>
      <c r="B76" s="94" t="s">
        <v>60</v>
      </c>
      <c r="C76" s="166" t="s">
        <v>126</v>
      </c>
      <c r="D76" s="167">
        <v>7.3630000000000004</v>
      </c>
      <c r="E76" s="168">
        <v>7.3630000000000004</v>
      </c>
      <c r="F76" s="169">
        <v>2.7970000000000002</v>
      </c>
      <c r="G76" s="170">
        <v>0.74199999999999999</v>
      </c>
      <c r="H76" s="170">
        <v>2.0550000000000002</v>
      </c>
      <c r="I76" s="169">
        <v>0</v>
      </c>
      <c r="J76" s="170">
        <v>0</v>
      </c>
      <c r="K76" s="168">
        <v>4.5659999999999998</v>
      </c>
      <c r="L76" s="170">
        <v>4.5659999999999998</v>
      </c>
      <c r="M76" s="170">
        <v>0</v>
      </c>
      <c r="N76" s="170">
        <v>0</v>
      </c>
      <c r="O76" s="183">
        <v>0</v>
      </c>
      <c r="P76" s="185">
        <v>0</v>
      </c>
      <c r="Q76" s="185">
        <v>0</v>
      </c>
      <c r="R76" s="185">
        <v>0</v>
      </c>
      <c r="S76" s="185">
        <v>0</v>
      </c>
      <c r="T76" s="185">
        <v>0</v>
      </c>
      <c r="U76" s="188">
        <v>53200</v>
      </c>
      <c r="V76" s="188">
        <f t="shared" ref="V76:V93" si="13">E76*U76</f>
        <v>391711.6</v>
      </c>
      <c r="W76" s="184">
        <v>0</v>
      </c>
      <c r="X76" s="185">
        <v>0</v>
      </c>
      <c r="Y76" s="185">
        <v>0</v>
      </c>
      <c r="Z76" s="185">
        <v>0</v>
      </c>
      <c r="AA76" s="185">
        <v>0</v>
      </c>
      <c r="AB76" s="197">
        <v>0</v>
      </c>
      <c r="AC76" s="198">
        <v>0</v>
      </c>
      <c r="AD76" s="198">
        <v>0</v>
      </c>
      <c r="AE76" s="198">
        <v>0</v>
      </c>
      <c r="AF76" s="199">
        <v>26600</v>
      </c>
      <c r="AG76" s="206">
        <f t="shared" ref="AG76:AG93" si="14">W76*AF76+AB76*AF76</f>
        <v>0</v>
      </c>
      <c r="AH76" s="199">
        <f t="shared" ref="AH76:AH93" si="15">F76*1344+L76*4500+N76*1800</f>
        <v>24306.168000000001</v>
      </c>
      <c r="AI76" s="205">
        <f t="shared" ref="AI76:AI93" si="16">V76+AG76+AH76</f>
        <v>416017.76799999998</v>
      </c>
    </row>
    <row r="77" spans="1:35" s="40" customFormat="1" ht="36" customHeight="1">
      <c r="A77" s="94" t="s">
        <v>55</v>
      </c>
      <c r="B77" s="94" t="s">
        <v>60</v>
      </c>
      <c r="C77" s="166" t="s">
        <v>127</v>
      </c>
      <c r="D77" s="167">
        <v>5.5650000000000004</v>
      </c>
      <c r="E77" s="168">
        <v>5.5650000000000004</v>
      </c>
      <c r="F77" s="169">
        <v>0.999</v>
      </c>
      <c r="G77" s="170">
        <v>0</v>
      </c>
      <c r="H77" s="170">
        <v>0.999</v>
      </c>
      <c r="I77" s="169">
        <v>0</v>
      </c>
      <c r="J77" s="170">
        <v>0</v>
      </c>
      <c r="K77" s="168">
        <v>4.5659999999999998</v>
      </c>
      <c r="L77" s="170">
        <v>4.5659999999999998</v>
      </c>
      <c r="M77" s="170">
        <v>0</v>
      </c>
      <c r="N77" s="187">
        <v>0</v>
      </c>
      <c r="O77" s="183">
        <v>0</v>
      </c>
      <c r="P77" s="185">
        <v>0</v>
      </c>
      <c r="Q77" s="185">
        <v>0</v>
      </c>
      <c r="R77" s="185">
        <v>0</v>
      </c>
      <c r="S77" s="185">
        <v>0</v>
      </c>
      <c r="T77" s="185">
        <v>0</v>
      </c>
      <c r="U77" s="188">
        <v>53200</v>
      </c>
      <c r="V77" s="188">
        <f t="shared" si="13"/>
        <v>296058</v>
      </c>
      <c r="W77" s="184">
        <v>0</v>
      </c>
      <c r="X77" s="185">
        <v>0</v>
      </c>
      <c r="Y77" s="185">
        <v>0</v>
      </c>
      <c r="Z77" s="185">
        <v>0</v>
      </c>
      <c r="AA77" s="185">
        <v>0</v>
      </c>
      <c r="AB77" s="197">
        <v>0</v>
      </c>
      <c r="AC77" s="198">
        <v>0</v>
      </c>
      <c r="AD77" s="198">
        <v>0</v>
      </c>
      <c r="AE77" s="198">
        <v>0</v>
      </c>
      <c r="AF77" s="199">
        <v>26600</v>
      </c>
      <c r="AG77" s="206">
        <f t="shared" si="14"/>
        <v>0</v>
      </c>
      <c r="AH77" s="199">
        <f t="shared" si="15"/>
        <v>21889.655999999999</v>
      </c>
      <c r="AI77" s="205">
        <f t="shared" si="16"/>
        <v>317947.65600000002</v>
      </c>
    </row>
    <row r="78" spans="1:35" s="40" customFormat="1" ht="36" customHeight="1">
      <c r="A78" s="94" t="s">
        <v>55</v>
      </c>
      <c r="B78" s="94" t="s">
        <v>60</v>
      </c>
      <c r="C78" s="166" t="s">
        <v>128</v>
      </c>
      <c r="D78" s="167">
        <v>5.2220000000000004</v>
      </c>
      <c r="E78" s="168">
        <v>5.2220000000000004</v>
      </c>
      <c r="F78" s="169">
        <v>0.65600000000000003</v>
      </c>
      <c r="G78" s="170">
        <v>0</v>
      </c>
      <c r="H78" s="170">
        <v>0.65600000000000003</v>
      </c>
      <c r="I78" s="169">
        <v>0</v>
      </c>
      <c r="J78" s="170">
        <v>0</v>
      </c>
      <c r="K78" s="168">
        <v>4.5659999999999998</v>
      </c>
      <c r="L78" s="170">
        <v>4.5659999999999998</v>
      </c>
      <c r="M78" s="170">
        <v>0</v>
      </c>
      <c r="N78" s="187">
        <v>0</v>
      </c>
      <c r="O78" s="183">
        <v>0</v>
      </c>
      <c r="P78" s="185">
        <v>0</v>
      </c>
      <c r="Q78" s="185">
        <v>0</v>
      </c>
      <c r="R78" s="185">
        <v>0</v>
      </c>
      <c r="S78" s="185">
        <v>0</v>
      </c>
      <c r="T78" s="185">
        <v>0</v>
      </c>
      <c r="U78" s="188">
        <v>53200</v>
      </c>
      <c r="V78" s="188">
        <f t="shared" si="13"/>
        <v>277810.40000000002</v>
      </c>
      <c r="W78" s="184">
        <v>0</v>
      </c>
      <c r="X78" s="185">
        <v>0</v>
      </c>
      <c r="Y78" s="185">
        <v>0</v>
      </c>
      <c r="Z78" s="185">
        <v>0</v>
      </c>
      <c r="AA78" s="185">
        <v>0</v>
      </c>
      <c r="AB78" s="197">
        <v>0</v>
      </c>
      <c r="AC78" s="198">
        <v>0</v>
      </c>
      <c r="AD78" s="198">
        <v>0</v>
      </c>
      <c r="AE78" s="198">
        <v>0</v>
      </c>
      <c r="AF78" s="199">
        <v>26600</v>
      </c>
      <c r="AG78" s="206">
        <f t="shared" si="14"/>
        <v>0</v>
      </c>
      <c r="AH78" s="199">
        <f t="shared" si="15"/>
        <v>21428.664000000001</v>
      </c>
      <c r="AI78" s="205">
        <f t="shared" si="16"/>
        <v>299239.06400000001</v>
      </c>
    </row>
    <row r="79" spans="1:35" s="40" customFormat="1" ht="36" customHeight="1">
      <c r="A79" s="94" t="s">
        <v>55</v>
      </c>
      <c r="B79" s="94" t="s">
        <v>60</v>
      </c>
      <c r="C79" s="166" t="s">
        <v>129</v>
      </c>
      <c r="D79" s="167">
        <v>6.7089999999999996</v>
      </c>
      <c r="E79" s="168">
        <v>6.7089999999999996</v>
      </c>
      <c r="F79" s="169">
        <v>2.1429999999999998</v>
      </c>
      <c r="G79" s="170">
        <v>0</v>
      </c>
      <c r="H79" s="170">
        <v>2.1429999999999998</v>
      </c>
      <c r="I79" s="169">
        <v>0</v>
      </c>
      <c r="J79" s="170">
        <v>0</v>
      </c>
      <c r="K79" s="168">
        <v>4.5659999999999998</v>
      </c>
      <c r="L79" s="170">
        <v>4.5659999999999998</v>
      </c>
      <c r="M79" s="170">
        <v>0</v>
      </c>
      <c r="N79" s="187">
        <v>0</v>
      </c>
      <c r="O79" s="183">
        <v>0</v>
      </c>
      <c r="P79" s="185">
        <v>0</v>
      </c>
      <c r="Q79" s="185">
        <v>0</v>
      </c>
      <c r="R79" s="185">
        <v>0</v>
      </c>
      <c r="S79" s="185">
        <v>0</v>
      </c>
      <c r="T79" s="185">
        <v>0</v>
      </c>
      <c r="U79" s="188">
        <v>53200</v>
      </c>
      <c r="V79" s="188">
        <f t="shared" si="13"/>
        <v>356918.8</v>
      </c>
      <c r="W79" s="184">
        <v>0</v>
      </c>
      <c r="X79" s="185">
        <v>0</v>
      </c>
      <c r="Y79" s="185">
        <v>0</v>
      </c>
      <c r="Z79" s="185">
        <v>0</v>
      </c>
      <c r="AA79" s="185">
        <v>0</v>
      </c>
      <c r="AB79" s="197">
        <v>0</v>
      </c>
      <c r="AC79" s="198">
        <v>0</v>
      </c>
      <c r="AD79" s="198">
        <v>0</v>
      </c>
      <c r="AE79" s="198">
        <v>0</v>
      </c>
      <c r="AF79" s="199">
        <v>26600</v>
      </c>
      <c r="AG79" s="206">
        <f t="shared" si="14"/>
        <v>0</v>
      </c>
      <c r="AH79" s="199">
        <f t="shared" si="15"/>
        <v>23427.191999999999</v>
      </c>
      <c r="AI79" s="205">
        <f t="shared" si="16"/>
        <v>380345.99200000003</v>
      </c>
    </row>
    <row r="80" spans="1:35" s="40" customFormat="1" ht="36" customHeight="1">
      <c r="A80" s="94" t="s">
        <v>55</v>
      </c>
      <c r="B80" s="94" t="s">
        <v>60</v>
      </c>
      <c r="C80" s="166" t="s">
        <v>130</v>
      </c>
      <c r="D80" s="167">
        <v>2.0750000000000002</v>
      </c>
      <c r="E80" s="168">
        <v>2.0750000000000002</v>
      </c>
      <c r="F80" s="169">
        <v>2.0750000000000002</v>
      </c>
      <c r="G80" s="170">
        <v>0</v>
      </c>
      <c r="H80" s="170">
        <v>2.0750000000000002</v>
      </c>
      <c r="I80" s="169">
        <v>0</v>
      </c>
      <c r="J80" s="170">
        <v>0</v>
      </c>
      <c r="K80" s="168">
        <v>0</v>
      </c>
      <c r="L80" s="170">
        <v>0</v>
      </c>
      <c r="M80" s="170">
        <v>0</v>
      </c>
      <c r="N80" s="187">
        <v>0</v>
      </c>
      <c r="O80" s="183">
        <v>0</v>
      </c>
      <c r="P80" s="185">
        <v>0</v>
      </c>
      <c r="Q80" s="185">
        <v>0</v>
      </c>
      <c r="R80" s="185">
        <v>0</v>
      </c>
      <c r="S80" s="185">
        <v>0</v>
      </c>
      <c r="T80" s="185">
        <v>0</v>
      </c>
      <c r="U80" s="188">
        <v>53200</v>
      </c>
      <c r="V80" s="188">
        <f t="shared" si="13"/>
        <v>110390</v>
      </c>
      <c r="W80" s="184">
        <v>0</v>
      </c>
      <c r="X80" s="185">
        <v>0</v>
      </c>
      <c r="Y80" s="185">
        <v>0</v>
      </c>
      <c r="Z80" s="185">
        <v>0</v>
      </c>
      <c r="AA80" s="185">
        <v>0</v>
      </c>
      <c r="AB80" s="197">
        <v>0</v>
      </c>
      <c r="AC80" s="198">
        <v>0</v>
      </c>
      <c r="AD80" s="198">
        <v>0</v>
      </c>
      <c r="AE80" s="198">
        <v>0</v>
      </c>
      <c r="AF80" s="199">
        <v>26600</v>
      </c>
      <c r="AG80" s="206">
        <f t="shared" si="14"/>
        <v>0</v>
      </c>
      <c r="AH80" s="199">
        <f t="shared" si="15"/>
        <v>2788.8</v>
      </c>
      <c r="AI80" s="205">
        <f t="shared" si="16"/>
        <v>113178.8</v>
      </c>
    </row>
    <row r="81" spans="1:35" s="40" customFormat="1" ht="36" customHeight="1">
      <c r="A81" s="94" t="s">
        <v>55</v>
      </c>
      <c r="B81" s="94" t="s">
        <v>60</v>
      </c>
      <c r="C81" s="166" t="s">
        <v>131</v>
      </c>
      <c r="D81" s="167">
        <v>7.6580000000000004</v>
      </c>
      <c r="E81" s="168">
        <v>7.6580000000000004</v>
      </c>
      <c r="F81" s="169">
        <v>3.0920000000000001</v>
      </c>
      <c r="G81" s="170">
        <v>0</v>
      </c>
      <c r="H81" s="170">
        <v>3.0920000000000001</v>
      </c>
      <c r="I81" s="169">
        <v>0</v>
      </c>
      <c r="J81" s="170">
        <v>0</v>
      </c>
      <c r="K81" s="168">
        <v>4.5659999999999998</v>
      </c>
      <c r="L81" s="170">
        <v>4.5659999999999998</v>
      </c>
      <c r="M81" s="170">
        <v>0</v>
      </c>
      <c r="N81" s="187">
        <v>0</v>
      </c>
      <c r="O81" s="183">
        <v>0</v>
      </c>
      <c r="P81" s="185">
        <v>0</v>
      </c>
      <c r="Q81" s="185">
        <v>0</v>
      </c>
      <c r="R81" s="185">
        <v>0</v>
      </c>
      <c r="S81" s="185">
        <v>0</v>
      </c>
      <c r="T81" s="185">
        <v>0</v>
      </c>
      <c r="U81" s="188">
        <v>53200</v>
      </c>
      <c r="V81" s="188">
        <f t="shared" si="13"/>
        <v>407405.6</v>
      </c>
      <c r="W81" s="184">
        <v>0</v>
      </c>
      <c r="X81" s="185">
        <v>0</v>
      </c>
      <c r="Y81" s="185">
        <v>0</v>
      </c>
      <c r="Z81" s="185">
        <v>0</v>
      </c>
      <c r="AA81" s="185">
        <v>0</v>
      </c>
      <c r="AB81" s="197">
        <v>0</v>
      </c>
      <c r="AC81" s="198">
        <v>0</v>
      </c>
      <c r="AD81" s="198">
        <v>0</v>
      </c>
      <c r="AE81" s="198">
        <v>0</v>
      </c>
      <c r="AF81" s="199">
        <v>26600</v>
      </c>
      <c r="AG81" s="206">
        <f t="shared" si="14"/>
        <v>0</v>
      </c>
      <c r="AH81" s="199">
        <f t="shared" si="15"/>
        <v>24702.648000000001</v>
      </c>
      <c r="AI81" s="205">
        <f t="shared" si="16"/>
        <v>432108.24800000002</v>
      </c>
    </row>
    <row r="82" spans="1:35" s="40" customFormat="1" ht="36" customHeight="1">
      <c r="A82" s="94" t="s">
        <v>55</v>
      </c>
      <c r="B82" s="94" t="s">
        <v>60</v>
      </c>
      <c r="C82" s="166" t="s">
        <v>132</v>
      </c>
      <c r="D82" s="167">
        <v>0.76500000000000001</v>
      </c>
      <c r="E82" s="168">
        <v>0.76500000000000001</v>
      </c>
      <c r="F82" s="169">
        <v>0.76500000000000001</v>
      </c>
      <c r="G82" s="170">
        <v>0</v>
      </c>
      <c r="H82" s="170">
        <v>0.76500000000000001</v>
      </c>
      <c r="I82" s="169">
        <v>0</v>
      </c>
      <c r="J82" s="170">
        <v>0</v>
      </c>
      <c r="K82" s="168">
        <v>0</v>
      </c>
      <c r="L82" s="170">
        <v>0</v>
      </c>
      <c r="M82" s="170">
        <v>0</v>
      </c>
      <c r="N82" s="187">
        <v>0</v>
      </c>
      <c r="O82" s="183">
        <v>0</v>
      </c>
      <c r="P82" s="185">
        <v>0</v>
      </c>
      <c r="Q82" s="185">
        <v>0</v>
      </c>
      <c r="R82" s="185">
        <v>0</v>
      </c>
      <c r="S82" s="185">
        <v>0</v>
      </c>
      <c r="T82" s="185">
        <v>0</v>
      </c>
      <c r="U82" s="188">
        <v>53200</v>
      </c>
      <c r="V82" s="188">
        <f t="shared" si="13"/>
        <v>40698</v>
      </c>
      <c r="W82" s="184">
        <v>0</v>
      </c>
      <c r="X82" s="185">
        <v>0</v>
      </c>
      <c r="Y82" s="185">
        <v>0</v>
      </c>
      <c r="Z82" s="185">
        <v>0</v>
      </c>
      <c r="AA82" s="185">
        <v>0</v>
      </c>
      <c r="AB82" s="197">
        <v>0</v>
      </c>
      <c r="AC82" s="198">
        <v>0</v>
      </c>
      <c r="AD82" s="198">
        <v>0</v>
      </c>
      <c r="AE82" s="198">
        <v>0</v>
      </c>
      <c r="AF82" s="199">
        <v>26600</v>
      </c>
      <c r="AG82" s="206">
        <f t="shared" si="14"/>
        <v>0</v>
      </c>
      <c r="AH82" s="199">
        <f t="shared" si="15"/>
        <v>1028.1600000000001</v>
      </c>
      <c r="AI82" s="205">
        <f t="shared" si="16"/>
        <v>41726.160000000003</v>
      </c>
    </row>
    <row r="83" spans="1:35" s="40" customFormat="1" ht="36" customHeight="1">
      <c r="A83" s="94" t="s">
        <v>55</v>
      </c>
      <c r="B83" s="94" t="s">
        <v>60</v>
      </c>
      <c r="C83" s="166" t="s">
        <v>133</v>
      </c>
      <c r="D83" s="167">
        <v>1.2649999999999999</v>
      </c>
      <c r="E83" s="168">
        <v>1.2649999999999999</v>
      </c>
      <c r="F83" s="169">
        <v>1.2649999999999999</v>
      </c>
      <c r="G83" s="170">
        <v>0</v>
      </c>
      <c r="H83" s="170">
        <v>1.2649999999999999</v>
      </c>
      <c r="I83" s="169">
        <v>0</v>
      </c>
      <c r="J83" s="170">
        <v>0</v>
      </c>
      <c r="K83" s="168">
        <v>0</v>
      </c>
      <c r="L83" s="170">
        <v>0</v>
      </c>
      <c r="M83" s="170">
        <v>0</v>
      </c>
      <c r="N83" s="187">
        <v>0</v>
      </c>
      <c r="O83" s="183">
        <v>0</v>
      </c>
      <c r="P83" s="185">
        <v>0</v>
      </c>
      <c r="Q83" s="185">
        <v>0</v>
      </c>
      <c r="R83" s="185">
        <v>0</v>
      </c>
      <c r="S83" s="185">
        <v>0</v>
      </c>
      <c r="T83" s="185">
        <v>0</v>
      </c>
      <c r="U83" s="188">
        <v>53200</v>
      </c>
      <c r="V83" s="188">
        <f t="shared" si="13"/>
        <v>67298</v>
      </c>
      <c r="W83" s="184">
        <v>0</v>
      </c>
      <c r="X83" s="185">
        <v>0</v>
      </c>
      <c r="Y83" s="185">
        <v>0</v>
      </c>
      <c r="Z83" s="185">
        <v>0</v>
      </c>
      <c r="AA83" s="185">
        <v>0</v>
      </c>
      <c r="AB83" s="197">
        <v>0</v>
      </c>
      <c r="AC83" s="198">
        <v>0</v>
      </c>
      <c r="AD83" s="198">
        <v>0</v>
      </c>
      <c r="AE83" s="198">
        <v>0</v>
      </c>
      <c r="AF83" s="199">
        <v>26600</v>
      </c>
      <c r="AG83" s="206">
        <f t="shared" si="14"/>
        <v>0</v>
      </c>
      <c r="AH83" s="199">
        <f t="shared" si="15"/>
        <v>1700.16</v>
      </c>
      <c r="AI83" s="205">
        <f t="shared" si="16"/>
        <v>68998.16</v>
      </c>
    </row>
    <row r="84" spans="1:35" s="40" customFormat="1" ht="36" customHeight="1">
      <c r="A84" s="94" t="s">
        <v>55</v>
      </c>
      <c r="B84" s="94" t="s">
        <v>60</v>
      </c>
      <c r="C84" s="166" t="s">
        <v>134</v>
      </c>
      <c r="D84" s="167">
        <v>1.552</v>
      </c>
      <c r="E84" s="168">
        <v>1.552</v>
      </c>
      <c r="F84" s="169">
        <v>1.552</v>
      </c>
      <c r="G84" s="170">
        <v>0</v>
      </c>
      <c r="H84" s="170">
        <v>1.552</v>
      </c>
      <c r="I84" s="169">
        <v>0</v>
      </c>
      <c r="J84" s="170">
        <v>0</v>
      </c>
      <c r="K84" s="168">
        <v>0</v>
      </c>
      <c r="L84" s="170">
        <v>0</v>
      </c>
      <c r="M84" s="170">
        <v>0</v>
      </c>
      <c r="N84" s="187">
        <v>0</v>
      </c>
      <c r="O84" s="183">
        <v>0</v>
      </c>
      <c r="P84" s="185">
        <v>0</v>
      </c>
      <c r="Q84" s="185">
        <v>0</v>
      </c>
      <c r="R84" s="185">
        <v>0</v>
      </c>
      <c r="S84" s="185">
        <v>0</v>
      </c>
      <c r="T84" s="185">
        <v>0</v>
      </c>
      <c r="U84" s="188">
        <v>53200</v>
      </c>
      <c r="V84" s="188">
        <f t="shared" si="13"/>
        <v>82566.399999999994</v>
      </c>
      <c r="W84" s="184">
        <v>0</v>
      </c>
      <c r="X84" s="185">
        <v>0</v>
      </c>
      <c r="Y84" s="185">
        <v>0</v>
      </c>
      <c r="Z84" s="185">
        <v>0</v>
      </c>
      <c r="AA84" s="185">
        <v>0</v>
      </c>
      <c r="AB84" s="197">
        <v>0</v>
      </c>
      <c r="AC84" s="198">
        <v>0</v>
      </c>
      <c r="AD84" s="198">
        <v>0</v>
      </c>
      <c r="AE84" s="198">
        <v>0</v>
      </c>
      <c r="AF84" s="199">
        <v>26600</v>
      </c>
      <c r="AG84" s="206">
        <f t="shared" si="14"/>
        <v>0</v>
      </c>
      <c r="AH84" s="199">
        <f t="shared" si="15"/>
        <v>2085.8879999999999</v>
      </c>
      <c r="AI84" s="205">
        <f t="shared" si="16"/>
        <v>84652.288</v>
      </c>
    </row>
    <row r="85" spans="1:35" s="40" customFormat="1" ht="30.95" customHeight="1">
      <c r="A85" s="94" t="s">
        <v>55</v>
      </c>
      <c r="B85" s="94" t="s">
        <v>60</v>
      </c>
      <c r="C85" s="166" t="s">
        <v>135</v>
      </c>
      <c r="D85" s="167">
        <v>1.1359999999999999</v>
      </c>
      <c r="E85" s="168">
        <v>1.1359999999999999</v>
      </c>
      <c r="F85" s="169">
        <v>1.1359999999999999</v>
      </c>
      <c r="G85" s="170">
        <v>9.7000000000000003E-2</v>
      </c>
      <c r="H85" s="170">
        <v>1.0389999999999999</v>
      </c>
      <c r="I85" s="169">
        <v>0</v>
      </c>
      <c r="J85" s="170">
        <v>0</v>
      </c>
      <c r="K85" s="168">
        <v>0</v>
      </c>
      <c r="L85" s="170">
        <v>0</v>
      </c>
      <c r="M85" s="170">
        <v>0</v>
      </c>
      <c r="N85" s="187">
        <v>0</v>
      </c>
      <c r="O85" s="183">
        <v>0</v>
      </c>
      <c r="P85" s="185">
        <v>0</v>
      </c>
      <c r="Q85" s="185">
        <v>0</v>
      </c>
      <c r="R85" s="185">
        <v>0</v>
      </c>
      <c r="S85" s="185">
        <v>0</v>
      </c>
      <c r="T85" s="185">
        <v>0</v>
      </c>
      <c r="U85" s="188">
        <v>53200</v>
      </c>
      <c r="V85" s="188">
        <f t="shared" si="13"/>
        <v>60435.199999999997</v>
      </c>
      <c r="W85" s="184">
        <v>0</v>
      </c>
      <c r="X85" s="185">
        <v>0</v>
      </c>
      <c r="Y85" s="185">
        <v>0</v>
      </c>
      <c r="Z85" s="185">
        <v>0</v>
      </c>
      <c r="AA85" s="185">
        <v>0</v>
      </c>
      <c r="AB85" s="197">
        <v>0</v>
      </c>
      <c r="AC85" s="198">
        <v>0</v>
      </c>
      <c r="AD85" s="198">
        <v>0</v>
      </c>
      <c r="AE85" s="198">
        <v>0</v>
      </c>
      <c r="AF85" s="199">
        <v>26600</v>
      </c>
      <c r="AG85" s="206">
        <f t="shared" si="14"/>
        <v>0</v>
      </c>
      <c r="AH85" s="199">
        <f t="shared" si="15"/>
        <v>1526.7840000000001</v>
      </c>
      <c r="AI85" s="205">
        <f t="shared" si="16"/>
        <v>61961.983999999997</v>
      </c>
    </row>
    <row r="86" spans="1:35" s="40" customFormat="1" ht="30.95" customHeight="1">
      <c r="A86" s="94" t="s">
        <v>55</v>
      </c>
      <c r="B86" s="94" t="s">
        <v>60</v>
      </c>
      <c r="C86" s="166" t="s">
        <v>136</v>
      </c>
      <c r="D86" s="167">
        <v>0.94699999999999995</v>
      </c>
      <c r="E86" s="168">
        <v>0.94699999999999995</v>
      </c>
      <c r="F86" s="169">
        <v>0.94699999999999995</v>
      </c>
      <c r="G86" s="170">
        <v>0</v>
      </c>
      <c r="H86" s="170">
        <v>0.94699999999999995</v>
      </c>
      <c r="I86" s="169">
        <v>0</v>
      </c>
      <c r="J86" s="170">
        <v>0</v>
      </c>
      <c r="K86" s="168">
        <v>0</v>
      </c>
      <c r="L86" s="170">
        <v>0</v>
      </c>
      <c r="M86" s="170">
        <v>0</v>
      </c>
      <c r="N86" s="187">
        <v>0</v>
      </c>
      <c r="O86" s="183">
        <v>0</v>
      </c>
      <c r="P86" s="185">
        <v>0</v>
      </c>
      <c r="Q86" s="185">
        <v>0</v>
      </c>
      <c r="R86" s="185">
        <v>0</v>
      </c>
      <c r="S86" s="185">
        <v>0</v>
      </c>
      <c r="T86" s="185">
        <v>0</v>
      </c>
      <c r="U86" s="188">
        <v>53200</v>
      </c>
      <c r="V86" s="188">
        <f t="shared" si="13"/>
        <v>50380.4</v>
      </c>
      <c r="W86" s="184">
        <v>0</v>
      </c>
      <c r="X86" s="185">
        <v>0</v>
      </c>
      <c r="Y86" s="185">
        <v>0</v>
      </c>
      <c r="Z86" s="185">
        <v>0</v>
      </c>
      <c r="AA86" s="185">
        <v>0</v>
      </c>
      <c r="AB86" s="197">
        <v>0</v>
      </c>
      <c r="AC86" s="198">
        <v>0</v>
      </c>
      <c r="AD86" s="198">
        <v>0</v>
      </c>
      <c r="AE86" s="198">
        <v>0</v>
      </c>
      <c r="AF86" s="199">
        <v>26600</v>
      </c>
      <c r="AG86" s="206">
        <f t="shared" si="14"/>
        <v>0</v>
      </c>
      <c r="AH86" s="199">
        <f t="shared" si="15"/>
        <v>1272.768</v>
      </c>
      <c r="AI86" s="205">
        <f t="shared" si="16"/>
        <v>51653.167999999998</v>
      </c>
    </row>
    <row r="87" spans="1:35" s="40" customFormat="1" ht="30.95" customHeight="1">
      <c r="A87" s="94" t="s">
        <v>55</v>
      </c>
      <c r="B87" s="94" t="s">
        <v>60</v>
      </c>
      <c r="C87" s="166" t="s">
        <v>137</v>
      </c>
      <c r="D87" s="167">
        <v>0.57799999999999996</v>
      </c>
      <c r="E87" s="168">
        <v>0.57799999999999996</v>
      </c>
      <c r="F87" s="169">
        <v>0.57799999999999996</v>
      </c>
      <c r="G87" s="170">
        <v>0</v>
      </c>
      <c r="H87" s="170">
        <v>0.57799999999999996</v>
      </c>
      <c r="I87" s="169">
        <v>0</v>
      </c>
      <c r="J87" s="170">
        <v>0</v>
      </c>
      <c r="K87" s="168">
        <v>0</v>
      </c>
      <c r="L87" s="170">
        <v>0</v>
      </c>
      <c r="M87" s="170">
        <v>0</v>
      </c>
      <c r="N87" s="187">
        <v>0</v>
      </c>
      <c r="O87" s="183">
        <v>0</v>
      </c>
      <c r="P87" s="185">
        <v>0</v>
      </c>
      <c r="Q87" s="185">
        <v>0</v>
      </c>
      <c r="R87" s="185">
        <v>0</v>
      </c>
      <c r="S87" s="185">
        <v>0</v>
      </c>
      <c r="T87" s="185">
        <v>0</v>
      </c>
      <c r="U87" s="188">
        <v>53200</v>
      </c>
      <c r="V87" s="188">
        <f t="shared" si="13"/>
        <v>30749.599999999999</v>
      </c>
      <c r="W87" s="184">
        <v>0</v>
      </c>
      <c r="X87" s="185">
        <v>0</v>
      </c>
      <c r="Y87" s="185">
        <v>0</v>
      </c>
      <c r="Z87" s="185">
        <v>0</v>
      </c>
      <c r="AA87" s="185">
        <v>0</v>
      </c>
      <c r="AB87" s="197">
        <v>0</v>
      </c>
      <c r="AC87" s="198">
        <v>0</v>
      </c>
      <c r="AD87" s="198">
        <v>0</v>
      </c>
      <c r="AE87" s="198">
        <v>0</v>
      </c>
      <c r="AF87" s="199">
        <v>26600</v>
      </c>
      <c r="AG87" s="206">
        <f t="shared" si="14"/>
        <v>0</v>
      </c>
      <c r="AH87" s="199">
        <f t="shared" si="15"/>
        <v>776.83199999999999</v>
      </c>
      <c r="AI87" s="205">
        <f t="shared" si="16"/>
        <v>31526.432000000001</v>
      </c>
    </row>
    <row r="88" spans="1:35" s="40" customFormat="1" ht="30.95" customHeight="1">
      <c r="A88" s="94" t="s">
        <v>55</v>
      </c>
      <c r="B88" s="94" t="s">
        <v>60</v>
      </c>
      <c r="C88" s="166" t="s">
        <v>138</v>
      </c>
      <c r="D88" s="167">
        <v>2.097</v>
      </c>
      <c r="E88" s="168">
        <v>2.097</v>
      </c>
      <c r="F88" s="169">
        <v>2.097</v>
      </c>
      <c r="G88" s="170">
        <v>0.33</v>
      </c>
      <c r="H88" s="170">
        <v>1.7669999999999999</v>
      </c>
      <c r="I88" s="169">
        <v>0</v>
      </c>
      <c r="J88" s="170">
        <v>0</v>
      </c>
      <c r="K88" s="168">
        <v>0</v>
      </c>
      <c r="L88" s="170">
        <v>0</v>
      </c>
      <c r="M88" s="170">
        <v>0</v>
      </c>
      <c r="N88" s="187">
        <v>0</v>
      </c>
      <c r="O88" s="183">
        <v>0</v>
      </c>
      <c r="P88" s="185">
        <v>0</v>
      </c>
      <c r="Q88" s="185">
        <v>0</v>
      </c>
      <c r="R88" s="185">
        <v>0</v>
      </c>
      <c r="S88" s="185">
        <v>0</v>
      </c>
      <c r="T88" s="185">
        <v>0</v>
      </c>
      <c r="U88" s="188">
        <v>53200</v>
      </c>
      <c r="V88" s="188">
        <f t="shared" si="13"/>
        <v>111560.4</v>
      </c>
      <c r="W88" s="184">
        <v>0</v>
      </c>
      <c r="X88" s="185">
        <v>0</v>
      </c>
      <c r="Y88" s="185">
        <v>0</v>
      </c>
      <c r="Z88" s="185">
        <v>0</v>
      </c>
      <c r="AA88" s="185">
        <v>0</v>
      </c>
      <c r="AB88" s="197">
        <v>0</v>
      </c>
      <c r="AC88" s="198">
        <v>0</v>
      </c>
      <c r="AD88" s="198">
        <v>0</v>
      </c>
      <c r="AE88" s="198">
        <v>0</v>
      </c>
      <c r="AF88" s="199">
        <v>26600</v>
      </c>
      <c r="AG88" s="206">
        <f t="shared" si="14"/>
        <v>0</v>
      </c>
      <c r="AH88" s="199">
        <f t="shared" si="15"/>
        <v>2818.3679999999999</v>
      </c>
      <c r="AI88" s="205">
        <f t="shared" si="16"/>
        <v>114378.768</v>
      </c>
    </row>
    <row r="89" spans="1:35" s="40" customFormat="1" ht="30.95" customHeight="1">
      <c r="A89" s="94" t="s">
        <v>55</v>
      </c>
      <c r="B89" s="94" t="s">
        <v>60</v>
      </c>
      <c r="C89" s="166" t="s">
        <v>139</v>
      </c>
      <c r="D89" s="167">
        <v>1.018</v>
      </c>
      <c r="E89" s="168">
        <v>1.018</v>
      </c>
      <c r="F89" s="169">
        <v>1.018</v>
      </c>
      <c r="G89" s="170">
        <v>0</v>
      </c>
      <c r="H89" s="170">
        <v>1.018</v>
      </c>
      <c r="I89" s="169">
        <v>0</v>
      </c>
      <c r="J89" s="170">
        <v>0</v>
      </c>
      <c r="K89" s="168">
        <v>0</v>
      </c>
      <c r="L89" s="170">
        <v>0</v>
      </c>
      <c r="M89" s="170">
        <v>0</v>
      </c>
      <c r="N89" s="187">
        <v>0</v>
      </c>
      <c r="O89" s="183">
        <v>0</v>
      </c>
      <c r="P89" s="185">
        <v>0</v>
      </c>
      <c r="Q89" s="185">
        <v>0</v>
      </c>
      <c r="R89" s="185">
        <v>0</v>
      </c>
      <c r="S89" s="185">
        <v>0</v>
      </c>
      <c r="T89" s="185">
        <v>0</v>
      </c>
      <c r="U89" s="188">
        <v>53200</v>
      </c>
      <c r="V89" s="188">
        <f t="shared" si="13"/>
        <v>54157.599999999999</v>
      </c>
      <c r="W89" s="184">
        <v>0</v>
      </c>
      <c r="X89" s="185">
        <v>0</v>
      </c>
      <c r="Y89" s="185">
        <v>0</v>
      </c>
      <c r="Z89" s="185">
        <v>0</v>
      </c>
      <c r="AA89" s="185">
        <v>0</v>
      </c>
      <c r="AB89" s="197">
        <v>0</v>
      </c>
      <c r="AC89" s="198">
        <v>0</v>
      </c>
      <c r="AD89" s="198">
        <v>0</v>
      </c>
      <c r="AE89" s="198">
        <v>0</v>
      </c>
      <c r="AF89" s="199">
        <v>26600</v>
      </c>
      <c r="AG89" s="206">
        <f t="shared" si="14"/>
        <v>0</v>
      </c>
      <c r="AH89" s="199">
        <f t="shared" si="15"/>
        <v>1368.192</v>
      </c>
      <c r="AI89" s="205">
        <f t="shared" si="16"/>
        <v>55525.792000000001</v>
      </c>
    </row>
    <row r="90" spans="1:35" s="40" customFormat="1" ht="30.95" customHeight="1">
      <c r="A90" s="94" t="s">
        <v>55</v>
      </c>
      <c r="B90" s="94" t="s">
        <v>60</v>
      </c>
      <c r="C90" s="166" t="s">
        <v>140</v>
      </c>
      <c r="D90" s="167">
        <v>2.34</v>
      </c>
      <c r="E90" s="168">
        <v>2.34</v>
      </c>
      <c r="F90" s="169">
        <v>2.34</v>
      </c>
      <c r="G90" s="170">
        <v>0</v>
      </c>
      <c r="H90" s="170">
        <v>2.34</v>
      </c>
      <c r="I90" s="169">
        <v>0</v>
      </c>
      <c r="J90" s="170">
        <v>0</v>
      </c>
      <c r="K90" s="168">
        <v>0</v>
      </c>
      <c r="L90" s="170">
        <v>0</v>
      </c>
      <c r="M90" s="170">
        <v>0</v>
      </c>
      <c r="N90" s="187">
        <v>0</v>
      </c>
      <c r="O90" s="183">
        <v>0</v>
      </c>
      <c r="P90" s="185">
        <v>0</v>
      </c>
      <c r="Q90" s="185">
        <v>0</v>
      </c>
      <c r="R90" s="185">
        <v>0</v>
      </c>
      <c r="S90" s="185">
        <v>0</v>
      </c>
      <c r="T90" s="185">
        <v>0</v>
      </c>
      <c r="U90" s="188">
        <v>53200</v>
      </c>
      <c r="V90" s="188">
        <f t="shared" si="13"/>
        <v>124488</v>
      </c>
      <c r="W90" s="184">
        <v>0</v>
      </c>
      <c r="X90" s="185">
        <v>0</v>
      </c>
      <c r="Y90" s="185">
        <v>0</v>
      </c>
      <c r="Z90" s="185">
        <v>0</v>
      </c>
      <c r="AA90" s="185">
        <v>0</v>
      </c>
      <c r="AB90" s="197">
        <v>0</v>
      </c>
      <c r="AC90" s="198">
        <v>0</v>
      </c>
      <c r="AD90" s="198">
        <v>0</v>
      </c>
      <c r="AE90" s="198">
        <v>0</v>
      </c>
      <c r="AF90" s="199">
        <v>26600</v>
      </c>
      <c r="AG90" s="206">
        <f t="shared" si="14"/>
        <v>0</v>
      </c>
      <c r="AH90" s="199">
        <f t="shared" si="15"/>
        <v>3144.96</v>
      </c>
      <c r="AI90" s="205">
        <f t="shared" si="16"/>
        <v>127632.96000000001</v>
      </c>
    </row>
    <row r="91" spans="1:35" s="40" customFormat="1" ht="32.1" customHeight="1">
      <c r="A91" s="94" t="s">
        <v>55</v>
      </c>
      <c r="B91" s="94" t="s">
        <v>60</v>
      </c>
      <c r="C91" s="166" t="s">
        <v>141</v>
      </c>
      <c r="D91" s="167">
        <v>1.6930000000000001</v>
      </c>
      <c r="E91" s="168">
        <v>1.6930000000000001</v>
      </c>
      <c r="F91" s="169">
        <v>1.6930000000000001</v>
      </c>
      <c r="G91" s="170">
        <v>0</v>
      </c>
      <c r="H91" s="170">
        <v>1.6930000000000001</v>
      </c>
      <c r="I91" s="169">
        <v>0</v>
      </c>
      <c r="J91" s="170">
        <v>0</v>
      </c>
      <c r="K91" s="168">
        <v>0</v>
      </c>
      <c r="L91" s="170">
        <v>0</v>
      </c>
      <c r="M91" s="170">
        <v>0</v>
      </c>
      <c r="N91" s="187">
        <v>0</v>
      </c>
      <c r="O91" s="183">
        <v>0</v>
      </c>
      <c r="P91" s="185">
        <v>0</v>
      </c>
      <c r="Q91" s="185">
        <v>0</v>
      </c>
      <c r="R91" s="185">
        <v>0</v>
      </c>
      <c r="S91" s="185">
        <v>0</v>
      </c>
      <c r="T91" s="185">
        <v>0</v>
      </c>
      <c r="U91" s="188">
        <v>53200</v>
      </c>
      <c r="V91" s="188">
        <f t="shared" si="13"/>
        <v>90067.6</v>
      </c>
      <c r="W91" s="184">
        <v>0</v>
      </c>
      <c r="X91" s="185">
        <v>0</v>
      </c>
      <c r="Y91" s="185">
        <v>0</v>
      </c>
      <c r="Z91" s="185">
        <v>0</v>
      </c>
      <c r="AA91" s="185">
        <v>0</v>
      </c>
      <c r="AB91" s="197">
        <v>0</v>
      </c>
      <c r="AC91" s="198">
        <v>0</v>
      </c>
      <c r="AD91" s="198">
        <v>0</v>
      </c>
      <c r="AE91" s="198">
        <v>0</v>
      </c>
      <c r="AF91" s="199">
        <v>26600</v>
      </c>
      <c r="AG91" s="206">
        <f t="shared" si="14"/>
        <v>0</v>
      </c>
      <c r="AH91" s="199">
        <f t="shared" si="15"/>
        <v>2275.3919999999998</v>
      </c>
      <c r="AI91" s="205">
        <f t="shared" si="16"/>
        <v>92342.991999999998</v>
      </c>
    </row>
    <row r="92" spans="1:35" s="40" customFormat="1" ht="32.1" customHeight="1">
      <c r="A92" s="94" t="s">
        <v>55</v>
      </c>
      <c r="B92" s="94" t="s">
        <v>60</v>
      </c>
      <c r="C92" s="166" t="s">
        <v>142</v>
      </c>
      <c r="D92" s="167">
        <v>0.35799999999999998</v>
      </c>
      <c r="E92" s="168">
        <v>0.35799999999999998</v>
      </c>
      <c r="F92" s="169">
        <v>0.35799999999999998</v>
      </c>
      <c r="G92" s="170">
        <v>0</v>
      </c>
      <c r="H92" s="170">
        <v>0.35799999999999998</v>
      </c>
      <c r="I92" s="169">
        <v>0</v>
      </c>
      <c r="J92" s="170">
        <v>0</v>
      </c>
      <c r="K92" s="168">
        <v>0</v>
      </c>
      <c r="L92" s="170">
        <v>0</v>
      </c>
      <c r="M92" s="170">
        <v>0</v>
      </c>
      <c r="N92" s="187">
        <v>0</v>
      </c>
      <c r="O92" s="183">
        <v>0</v>
      </c>
      <c r="P92" s="185">
        <v>0</v>
      </c>
      <c r="Q92" s="185">
        <v>0</v>
      </c>
      <c r="R92" s="185">
        <v>0</v>
      </c>
      <c r="S92" s="185">
        <v>0</v>
      </c>
      <c r="T92" s="185">
        <v>0</v>
      </c>
      <c r="U92" s="188">
        <v>53200</v>
      </c>
      <c r="V92" s="188">
        <f t="shared" si="13"/>
        <v>19045.599999999999</v>
      </c>
      <c r="W92" s="184">
        <v>0</v>
      </c>
      <c r="X92" s="185">
        <v>0</v>
      </c>
      <c r="Y92" s="185">
        <v>0</v>
      </c>
      <c r="Z92" s="185">
        <v>0</v>
      </c>
      <c r="AA92" s="185">
        <v>0</v>
      </c>
      <c r="AB92" s="197">
        <v>0</v>
      </c>
      <c r="AC92" s="198">
        <v>0</v>
      </c>
      <c r="AD92" s="198">
        <v>0</v>
      </c>
      <c r="AE92" s="198">
        <v>0</v>
      </c>
      <c r="AF92" s="199">
        <v>26600</v>
      </c>
      <c r="AG92" s="206">
        <f t="shared" si="14"/>
        <v>0</v>
      </c>
      <c r="AH92" s="199">
        <f t="shared" si="15"/>
        <v>481.15199999999999</v>
      </c>
      <c r="AI92" s="205">
        <f t="shared" si="16"/>
        <v>19526.752</v>
      </c>
    </row>
    <row r="93" spans="1:35" s="40" customFormat="1" ht="32.1" customHeight="1">
      <c r="A93" s="98" t="s">
        <v>55</v>
      </c>
      <c r="B93" s="98" t="s">
        <v>60</v>
      </c>
      <c r="C93" s="172" t="s">
        <v>143</v>
      </c>
      <c r="D93" s="173">
        <v>1.7330000000000001</v>
      </c>
      <c r="E93" s="174">
        <v>1.7330000000000001</v>
      </c>
      <c r="F93" s="175">
        <v>0</v>
      </c>
      <c r="G93" s="176">
        <v>0</v>
      </c>
      <c r="H93" s="176">
        <v>0</v>
      </c>
      <c r="I93" s="175">
        <v>0</v>
      </c>
      <c r="J93" s="176">
        <v>0</v>
      </c>
      <c r="K93" s="174">
        <v>1.7330000000000001</v>
      </c>
      <c r="L93" s="176">
        <v>1.7330000000000001</v>
      </c>
      <c r="M93" s="176">
        <v>0</v>
      </c>
      <c r="N93" s="192">
        <v>0</v>
      </c>
      <c r="O93" s="211">
        <v>0</v>
      </c>
      <c r="P93" s="190">
        <v>0</v>
      </c>
      <c r="Q93" s="190">
        <v>0</v>
      </c>
      <c r="R93" s="190">
        <v>0</v>
      </c>
      <c r="S93" s="190">
        <v>0</v>
      </c>
      <c r="T93" s="190">
        <v>0</v>
      </c>
      <c r="U93" s="212">
        <v>53200</v>
      </c>
      <c r="V93" s="212">
        <f t="shared" si="13"/>
        <v>92195.6</v>
      </c>
      <c r="W93" s="213">
        <v>0</v>
      </c>
      <c r="X93" s="190">
        <v>0</v>
      </c>
      <c r="Y93" s="190">
        <v>0</v>
      </c>
      <c r="Z93" s="190">
        <v>0</v>
      </c>
      <c r="AA93" s="190">
        <v>0</v>
      </c>
      <c r="AB93" s="215">
        <v>0</v>
      </c>
      <c r="AC93" s="216">
        <v>0</v>
      </c>
      <c r="AD93" s="216">
        <v>0</v>
      </c>
      <c r="AE93" s="216">
        <v>0</v>
      </c>
      <c r="AF93" s="201">
        <v>26600</v>
      </c>
      <c r="AG93" s="207">
        <f t="shared" si="14"/>
        <v>0</v>
      </c>
      <c r="AH93" s="201">
        <f t="shared" si="15"/>
        <v>7798.5</v>
      </c>
      <c r="AI93" s="208">
        <f t="shared" si="16"/>
        <v>99994.1</v>
      </c>
    </row>
    <row r="94" spans="1:35" s="158" customFormat="1" ht="32.1" customHeight="1">
      <c r="A94" s="227" t="s">
        <v>13</v>
      </c>
      <c r="B94" s="227"/>
      <c r="C94" s="227"/>
      <c r="D94" s="209">
        <f>SUM(D11:D93)</f>
        <v>167.922</v>
      </c>
      <c r="E94" s="210">
        <f t="shared" ref="E94:AI94" si="17">SUM(E11:E93)</f>
        <v>161.69900000000001</v>
      </c>
      <c r="F94" s="210">
        <f t="shared" si="17"/>
        <v>90.57</v>
      </c>
      <c r="G94" s="210">
        <f t="shared" si="17"/>
        <v>1.673</v>
      </c>
      <c r="H94" s="210">
        <f t="shared" si="17"/>
        <v>88.897000000000006</v>
      </c>
      <c r="I94" s="210">
        <f t="shared" si="17"/>
        <v>0</v>
      </c>
      <c r="J94" s="210">
        <f t="shared" si="17"/>
        <v>0</v>
      </c>
      <c r="K94" s="210">
        <f t="shared" si="17"/>
        <v>67.272999999999996</v>
      </c>
      <c r="L94" s="210">
        <f t="shared" si="17"/>
        <v>52.024000000000001</v>
      </c>
      <c r="M94" s="210">
        <f t="shared" si="17"/>
        <v>0</v>
      </c>
      <c r="N94" s="209">
        <f t="shared" si="17"/>
        <v>15.249000000000001</v>
      </c>
      <c r="O94" s="209">
        <f t="shared" si="17"/>
        <v>3.8559999999999999</v>
      </c>
      <c r="P94" s="209">
        <f t="shared" si="17"/>
        <v>0</v>
      </c>
      <c r="Q94" s="209">
        <f t="shared" si="17"/>
        <v>2.718</v>
      </c>
      <c r="R94" s="209">
        <f t="shared" si="17"/>
        <v>1.1379999999999999</v>
      </c>
      <c r="S94" s="209">
        <f t="shared" si="17"/>
        <v>0</v>
      </c>
      <c r="T94" s="209">
        <f t="shared" si="17"/>
        <v>0</v>
      </c>
      <c r="U94" s="208">
        <v>53200</v>
      </c>
      <c r="V94" s="214">
        <f t="shared" si="17"/>
        <v>8602386.8000000007</v>
      </c>
      <c r="W94" s="209">
        <f t="shared" si="17"/>
        <v>0.93799999999999994</v>
      </c>
      <c r="X94" s="209">
        <f t="shared" si="17"/>
        <v>0</v>
      </c>
      <c r="Y94" s="209">
        <f t="shared" si="17"/>
        <v>0</v>
      </c>
      <c r="Z94" s="209">
        <f t="shared" si="17"/>
        <v>0.13400000000000001</v>
      </c>
      <c r="AA94" s="209">
        <f t="shared" si="17"/>
        <v>0.80400000000000005</v>
      </c>
      <c r="AB94" s="209">
        <f t="shared" si="17"/>
        <v>5.2850000000000001</v>
      </c>
      <c r="AC94" s="209">
        <f t="shared" si="17"/>
        <v>1.593</v>
      </c>
      <c r="AD94" s="209">
        <f t="shared" si="17"/>
        <v>0</v>
      </c>
      <c r="AE94" s="209">
        <f t="shared" si="17"/>
        <v>3.6920000000000002</v>
      </c>
      <c r="AF94" s="214">
        <v>26600</v>
      </c>
      <c r="AG94" s="214">
        <f t="shared" si="17"/>
        <v>165531.79999999999</v>
      </c>
      <c r="AH94" s="208">
        <f t="shared" si="17"/>
        <v>383282.28</v>
      </c>
      <c r="AI94" s="208">
        <f t="shared" si="17"/>
        <v>9151200.8800000008</v>
      </c>
    </row>
    <row r="95" spans="1:35" ht="32.1" customHeight="1">
      <c r="A95" s="228" t="s">
        <v>144</v>
      </c>
      <c r="B95" s="228"/>
      <c r="C95" s="228"/>
      <c r="D95" s="228"/>
      <c r="E95" s="228"/>
      <c r="F95" s="228"/>
      <c r="G95" s="228"/>
      <c r="H95" s="228"/>
      <c r="I95" s="228"/>
      <c r="J95" s="228"/>
      <c r="K95" s="228"/>
      <c r="L95" s="228"/>
      <c r="M95" s="228"/>
      <c r="N95" s="228"/>
      <c r="O95" s="228"/>
      <c r="P95" s="228"/>
      <c r="Q95" s="228"/>
      <c r="R95" s="228"/>
      <c r="S95" s="229"/>
      <c r="T95" s="229"/>
      <c r="U95" s="229"/>
      <c r="V95" s="229"/>
      <c r="W95" s="229"/>
      <c r="X95" s="228"/>
      <c r="Y95" s="228"/>
      <c r="Z95" s="228"/>
      <c r="AA95" s="228"/>
      <c r="AB95" s="228"/>
      <c r="AC95" s="228"/>
      <c r="AD95" s="228"/>
      <c r="AE95" s="228"/>
      <c r="AF95" s="229"/>
      <c r="AG95" s="228"/>
      <c r="AH95" s="229"/>
      <c r="AI95" s="229"/>
    </row>
    <row r="96" spans="1:35"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mergeCells count="31">
    <mergeCell ref="AB4:AB6"/>
    <mergeCell ref="AF3:AF6"/>
    <mergeCell ref="AG3:AG6"/>
    <mergeCell ref="AH3:AH6"/>
    <mergeCell ref="AI3:AI6"/>
    <mergeCell ref="AC4:AE4"/>
    <mergeCell ref="A10:C10"/>
    <mergeCell ref="A94:C94"/>
    <mergeCell ref="A95:AI95"/>
    <mergeCell ref="A3:A6"/>
    <mergeCell ref="B3:B6"/>
    <mergeCell ref="C3:C6"/>
    <mergeCell ref="D3:D6"/>
    <mergeCell ref="E4:E6"/>
    <mergeCell ref="F5:F6"/>
    <mergeCell ref="I5:I6"/>
    <mergeCell ref="K5:K6"/>
    <mergeCell ref="O5:O6"/>
    <mergeCell ref="U3:U6"/>
    <mergeCell ref="V3:V6"/>
    <mergeCell ref="W4:W6"/>
    <mergeCell ref="F4:H4"/>
    <mergeCell ref="I4:J4"/>
    <mergeCell ref="K4:N4"/>
    <mergeCell ref="O4:T4"/>
    <mergeCell ref="X4:AA4"/>
    <mergeCell ref="A1:AI1"/>
    <mergeCell ref="B2:AI2"/>
    <mergeCell ref="E3:T3"/>
    <mergeCell ref="W3:AA3"/>
    <mergeCell ref="AB3:AE3"/>
  </mergeCells>
  <phoneticPr fontId="69" type="noConversion"/>
  <hyperlinks>
    <hyperlink ref="A1" location="'Sheet3'!A1" display="旺苍嘉川化工园区基础设施建设项目槐树村二组、三组征收土地补偿复核公示表"/>
  </hyperlinks>
  <printOptions horizontalCentered="1"/>
  <pageMargins left="0.62986111111111098" right="0.23611111111111099" top="0.62986111111111098" bottom="0.74791666666666701" header="0.5" footer="0.47222222222222199"/>
  <pageSetup paperSize="8" scale="6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AI136"/>
  <sheetViews>
    <sheetView topLeftCell="A105" zoomScale="40" zoomScaleNormal="40" workbookViewId="0">
      <selection activeCell="D105" sqref="D1:AI1048576"/>
    </sheetView>
  </sheetViews>
  <sheetFormatPr defaultColWidth="9.140625" defaultRowHeight="14.25"/>
  <cols>
    <col min="3" max="3" width="9.140625" style="113"/>
    <col min="4" max="20" width="20.85546875" style="113" customWidth="1"/>
    <col min="21" max="22" width="20.85546875" style="116" customWidth="1"/>
    <col min="23" max="31" width="20.85546875" customWidth="1"/>
    <col min="32" max="34" width="20.85546875" style="113" customWidth="1"/>
    <col min="35" max="35" width="20.85546875" customWidth="1"/>
  </cols>
  <sheetData>
    <row r="1" spans="1:35" s="110" customFormat="1" ht="45.95" customHeight="1">
      <c r="A1" s="217" t="s">
        <v>145</v>
      </c>
      <c r="B1" s="217"/>
      <c r="C1" s="238"/>
      <c r="D1" s="238"/>
      <c r="E1" s="238"/>
      <c r="F1" s="238"/>
      <c r="G1" s="238"/>
      <c r="H1" s="238"/>
      <c r="I1" s="238"/>
      <c r="J1" s="238"/>
      <c r="K1" s="238"/>
      <c r="L1" s="238"/>
      <c r="M1" s="238"/>
      <c r="N1" s="238"/>
      <c r="O1" s="238"/>
      <c r="P1" s="238"/>
      <c r="Q1" s="238"/>
      <c r="R1" s="238"/>
      <c r="S1" s="238"/>
      <c r="T1" s="238"/>
      <c r="U1" s="239"/>
      <c r="V1" s="239"/>
      <c r="W1" s="217"/>
      <c r="X1" s="217"/>
      <c r="Y1" s="217"/>
      <c r="Z1" s="217"/>
      <c r="AA1" s="217"/>
      <c r="AB1" s="217"/>
      <c r="AC1" s="217"/>
      <c r="AD1" s="217"/>
      <c r="AE1" s="217"/>
      <c r="AF1" s="238"/>
      <c r="AG1" s="238"/>
      <c r="AH1" s="238"/>
      <c r="AI1" s="217"/>
    </row>
    <row r="2" spans="1:35" s="110" customFormat="1" ht="18" customHeight="1">
      <c r="A2" s="103"/>
      <c r="B2" s="240" t="s">
        <v>146</v>
      </c>
      <c r="C2" s="241"/>
      <c r="D2" s="242"/>
      <c r="E2" s="242"/>
      <c r="F2" s="242"/>
      <c r="G2" s="242"/>
      <c r="H2" s="242"/>
      <c r="I2" s="242"/>
      <c r="J2" s="242"/>
      <c r="K2" s="242"/>
      <c r="L2" s="242"/>
      <c r="M2" s="242"/>
      <c r="N2" s="242"/>
      <c r="O2" s="242"/>
      <c r="P2" s="242"/>
      <c r="Q2" s="242"/>
      <c r="R2" s="242"/>
      <c r="S2" s="242"/>
      <c r="T2" s="242"/>
      <c r="U2" s="243"/>
      <c r="V2" s="243"/>
      <c r="W2" s="240"/>
      <c r="X2" s="240"/>
      <c r="Y2" s="240"/>
      <c r="Z2" s="240"/>
      <c r="AA2" s="240"/>
      <c r="AB2" s="240"/>
      <c r="AC2" s="240"/>
      <c r="AD2" s="240"/>
      <c r="AE2" s="240"/>
      <c r="AF2" s="242"/>
      <c r="AG2" s="242"/>
      <c r="AH2" s="242"/>
      <c r="AI2" s="240"/>
    </row>
    <row r="3" spans="1:35" s="111" customFormat="1" ht="23.1" customHeight="1">
      <c r="A3" s="254" t="s">
        <v>2</v>
      </c>
      <c r="B3" s="255" t="s">
        <v>3</v>
      </c>
      <c r="C3" s="256" t="s">
        <v>147</v>
      </c>
      <c r="D3" s="257" t="s">
        <v>5</v>
      </c>
      <c r="E3" s="233" t="s">
        <v>6</v>
      </c>
      <c r="F3" s="233"/>
      <c r="G3" s="233"/>
      <c r="H3" s="233"/>
      <c r="I3" s="233"/>
      <c r="J3" s="233"/>
      <c r="K3" s="233"/>
      <c r="L3" s="233"/>
      <c r="M3" s="233"/>
      <c r="N3" s="233"/>
      <c r="O3" s="233"/>
      <c r="P3" s="233"/>
      <c r="Q3" s="233"/>
      <c r="R3" s="233"/>
      <c r="S3" s="233"/>
      <c r="T3" s="233"/>
      <c r="U3" s="259" t="s">
        <v>148</v>
      </c>
      <c r="V3" s="259" t="s">
        <v>149</v>
      </c>
      <c r="W3" s="244" t="s">
        <v>9</v>
      </c>
      <c r="X3" s="244"/>
      <c r="Y3" s="244"/>
      <c r="Z3" s="244"/>
      <c r="AA3" s="244"/>
      <c r="AB3" s="244" t="s">
        <v>10</v>
      </c>
      <c r="AC3" s="244"/>
      <c r="AD3" s="244"/>
      <c r="AE3" s="244"/>
      <c r="AF3" s="259" t="s">
        <v>150</v>
      </c>
      <c r="AG3" s="259" t="s">
        <v>151</v>
      </c>
      <c r="AH3" s="259" t="s">
        <v>152</v>
      </c>
      <c r="AI3" s="261" t="s">
        <v>12</v>
      </c>
    </row>
    <row r="4" spans="1:35" s="111" customFormat="1" ht="23.1" customHeight="1">
      <c r="A4" s="254"/>
      <c r="B4" s="255"/>
      <c r="C4" s="256"/>
      <c r="D4" s="257"/>
      <c r="E4" s="233" t="s">
        <v>13</v>
      </c>
      <c r="F4" s="233" t="s">
        <v>14</v>
      </c>
      <c r="G4" s="233"/>
      <c r="H4" s="233"/>
      <c r="I4" s="233" t="s">
        <v>15</v>
      </c>
      <c r="J4" s="233"/>
      <c r="K4" s="233" t="s">
        <v>16</v>
      </c>
      <c r="L4" s="233"/>
      <c r="M4" s="233"/>
      <c r="N4" s="233"/>
      <c r="O4" s="233" t="s">
        <v>17</v>
      </c>
      <c r="P4" s="233"/>
      <c r="Q4" s="233"/>
      <c r="R4" s="233"/>
      <c r="S4" s="233"/>
      <c r="T4" s="233"/>
      <c r="U4" s="259"/>
      <c r="V4" s="259"/>
      <c r="W4" s="244" t="s">
        <v>13</v>
      </c>
      <c r="X4" s="244" t="s">
        <v>9</v>
      </c>
      <c r="Y4" s="244"/>
      <c r="Z4" s="244"/>
      <c r="AA4" s="244"/>
      <c r="AB4" s="244" t="s">
        <v>13</v>
      </c>
      <c r="AC4" s="244" t="s">
        <v>10</v>
      </c>
      <c r="AD4" s="244"/>
      <c r="AE4" s="244"/>
      <c r="AF4" s="259"/>
      <c r="AG4" s="259"/>
      <c r="AH4" s="259"/>
      <c r="AI4" s="261"/>
    </row>
    <row r="5" spans="1:35" s="111" customFormat="1" ht="27" customHeight="1">
      <c r="A5" s="254"/>
      <c r="B5" s="255"/>
      <c r="C5" s="256"/>
      <c r="D5" s="257"/>
      <c r="E5" s="258"/>
      <c r="F5" s="258" t="s">
        <v>18</v>
      </c>
      <c r="G5" s="119" t="s">
        <v>19</v>
      </c>
      <c r="H5" s="119" t="s">
        <v>20</v>
      </c>
      <c r="I5" s="258" t="s">
        <v>18</v>
      </c>
      <c r="J5" s="119" t="s">
        <v>153</v>
      </c>
      <c r="K5" s="258" t="s">
        <v>18</v>
      </c>
      <c r="L5" s="119" t="s">
        <v>22</v>
      </c>
      <c r="M5" s="119" t="s">
        <v>23</v>
      </c>
      <c r="N5" s="119" t="s">
        <v>24</v>
      </c>
      <c r="O5" s="258" t="s">
        <v>18</v>
      </c>
      <c r="P5" s="119" t="s">
        <v>25</v>
      </c>
      <c r="Q5" s="119" t="s">
        <v>26</v>
      </c>
      <c r="R5" s="119" t="s">
        <v>27</v>
      </c>
      <c r="S5" s="119" t="s">
        <v>28</v>
      </c>
      <c r="T5" s="119" t="s">
        <v>29</v>
      </c>
      <c r="U5" s="259"/>
      <c r="V5" s="259"/>
      <c r="W5" s="260"/>
      <c r="X5" s="92" t="s">
        <v>30</v>
      </c>
      <c r="Y5" s="92" t="s">
        <v>31</v>
      </c>
      <c r="Z5" s="92" t="s">
        <v>32</v>
      </c>
      <c r="AA5" s="92" t="s">
        <v>33</v>
      </c>
      <c r="AB5" s="260"/>
      <c r="AC5" s="92" t="s">
        <v>34</v>
      </c>
      <c r="AD5" s="92" t="s">
        <v>35</v>
      </c>
      <c r="AE5" s="117" t="s">
        <v>36</v>
      </c>
      <c r="AF5" s="259"/>
      <c r="AG5" s="259"/>
      <c r="AH5" s="259"/>
      <c r="AI5" s="262"/>
    </row>
    <row r="6" spans="1:35" s="111" customFormat="1" ht="20.100000000000001" customHeight="1">
      <c r="A6" s="254"/>
      <c r="B6" s="255"/>
      <c r="C6" s="256"/>
      <c r="D6" s="257"/>
      <c r="E6" s="233"/>
      <c r="F6" s="233"/>
      <c r="G6" s="120" t="s">
        <v>37</v>
      </c>
      <c r="H6" s="120" t="s">
        <v>38</v>
      </c>
      <c r="I6" s="233"/>
      <c r="J6" s="120" t="s">
        <v>39</v>
      </c>
      <c r="K6" s="233"/>
      <c r="L6" s="120" t="s">
        <v>40</v>
      </c>
      <c r="M6" s="120" t="s">
        <v>41</v>
      </c>
      <c r="N6" s="120" t="s">
        <v>42</v>
      </c>
      <c r="O6" s="233"/>
      <c r="P6" s="120" t="s">
        <v>43</v>
      </c>
      <c r="Q6" s="120" t="s">
        <v>44</v>
      </c>
      <c r="R6" s="120" t="s">
        <v>45</v>
      </c>
      <c r="S6" s="120" t="s">
        <v>46</v>
      </c>
      <c r="T6" s="120" t="s">
        <v>47</v>
      </c>
      <c r="U6" s="259"/>
      <c r="V6" s="259"/>
      <c r="W6" s="244"/>
      <c r="X6" s="93" t="s">
        <v>48</v>
      </c>
      <c r="Y6" s="93" t="s">
        <v>49</v>
      </c>
      <c r="Z6" s="93" t="s">
        <v>50</v>
      </c>
      <c r="AA6" s="93" t="s">
        <v>51</v>
      </c>
      <c r="AB6" s="244"/>
      <c r="AC6" s="93" t="s">
        <v>52</v>
      </c>
      <c r="AD6" s="93" t="s">
        <v>53</v>
      </c>
      <c r="AE6" s="93" t="s">
        <v>54</v>
      </c>
      <c r="AF6" s="259"/>
      <c r="AG6" s="259"/>
      <c r="AH6" s="259"/>
      <c r="AI6" s="261"/>
    </row>
    <row r="7" spans="1:35" s="111" customFormat="1" ht="33.950000000000003" customHeight="1">
      <c r="A7" s="121" t="s">
        <v>55</v>
      </c>
      <c r="B7" s="121" t="s">
        <v>154</v>
      </c>
      <c r="C7" s="139" t="s">
        <v>155</v>
      </c>
      <c r="D7" s="122">
        <v>3.2080000000000002</v>
      </c>
      <c r="E7" s="140">
        <v>3.2080000000000002</v>
      </c>
      <c r="F7" s="140">
        <v>0</v>
      </c>
      <c r="G7" s="124">
        <v>0</v>
      </c>
      <c r="H7" s="124">
        <v>0</v>
      </c>
      <c r="I7" s="140">
        <v>0</v>
      </c>
      <c r="J7" s="124">
        <v>0</v>
      </c>
      <c r="K7" s="140">
        <v>3.2080000000000002</v>
      </c>
      <c r="L7" s="124">
        <v>0</v>
      </c>
      <c r="M7" s="124">
        <v>0</v>
      </c>
      <c r="N7" s="124">
        <v>3.2080000000000002</v>
      </c>
      <c r="O7" s="140">
        <v>0</v>
      </c>
      <c r="P7" s="124">
        <v>0</v>
      </c>
      <c r="Q7" s="124">
        <v>0</v>
      </c>
      <c r="R7" s="124">
        <v>0</v>
      </c>
      <c r="S7" s="124">
        <v>0</v>
      </c>
      <c r="T7" s="124">
        <v>0</v>
      </c>
      <c r="U7" s="141">
        <v>53200</v>
      </c>
      <c r="V7" s="141">
        <f>E7*U7</f>
        <v>170665.60000000001</v>
      </c>
      <c r="W7" s="142">
        <v>0</v>
      </c>
      <c r="X7" s="129">
        <v>0</v>
      </c>
      <c r="Y7" s="129">
        <v>0</v>
      </c>
      <c r="Z7" s="129">
        <v>0</v>
      </c>
      <c r="AA7" s="129">
        <v>0</v>
      </c>
      <c r="AB7" s="142">
        <v>0</v>
      </c>
      <c r="AC7" s="129">
        <v>0</v>
      </c>
      <c r="AD7" s="129">
        <v>0</v>
      </c>
      <c r="AE7" s="129">
        <v>0</v>
      </c>
      <c r="AF7" s="131">
        <v>26600</v>
      </c>
      <c r="AG7" s="95">
        <f t="shared" ref="AG7:AG70" si="0">W7*AF7+AB7*AF7</f>
        <v>0</v>
      </c>
      <c r="AH7" s="131">
        <f t="shared" ref="AH7:AH70" si="1">E7*1344+L7*4500+M7*4800+N7*1800</f>
        <v>10085.951999999999</v>
      </c>
      <c r="AI7" s="141">
        <f>AH7+AG7+V7</f>
        <v>180751.552</v>
      </c>
    </row>
    <row r="8" spans="1:35" s="111" customFormat="1" ht="33.950000000000003" customHeight="1">
      <c r="A8" s="121" t="s">
        <v>55</v>
      </c>
      <c r="B8" s="121" t="s">
        <v>154</v>
      </c>
      <c r="C8" s="139" t="s">
        <v>156</v>
      </c>
      <c r="D8" s="122">
        <v>3.7719999999999998</v>
      </c>
      <c r="E8" s="140">
        <v>3.7719999999999998</v>
      </c>
      <c r="F8" s="140">
        <v>0</v>
      </c>
      <c r="G8" s="124">
        <v>0</v>
      </c>
      <c r="H8" s="124">
        <v>0</v>
      </c>
      <c r="I8" s="140">
        <v>0</v>
      </c>
      <c r="J8" s="124">
        <v>0</v>
      </c>
      <c r="K8" s="140">
        <v>3.7719999999999998</v>
      </c>
      <c r="L8" s="124">
        <v>0</v>
      </c>
      <c r="M8" s="124">
        <v>0</v>
      </c>
      <c r="N8" s="124">
        <v>3.7719999999999998</v>
      </c>
      <c r="O8" s="140">
        <v>0</v>
      </c>
      <c r="P8" s="124">
        <v>0</v>
      </c>
      <c r="Q8" s="124">
        <v>0</v>
      </c>
      <c r="R8" s="124">
        <v>0</v>
      </c>
      <c r="S8" s="124">
        <v>0</v>
      </c>
      <c r="T8" s="124">
        <v>0</v>
      </c>
      <c r="U8" s="141">
        <v>53200</v>
      </c>
      <c r="V8" s="141">
        <f t="shared" ref="V8:V39" si="2">E8*U8</f>
        <v>200670.4</v>
      </c>
      <c r="W8" s="142">
        <v>0</v>
      </c>
      <c r="X8" s="129">
        <v>0</v>
      </c>
      <c r="Y8" s="129">
        <v>0</v>
      </c>
      <c r="Z8" s="129">
        <v>0</v>
      </c>
      <c r="AA8" s="129">
        <v>0</v>
      </c>
      <c r="AB8" s="142">
        <v>0</v>
      </c>
      <c r="AC8" s="129">
        <v>0</v>
      </c>
      <c r="AD8" s="129">
        <v>0</v>
      </c>
      <c r="AE8" s="129">
        <v>0</v>
      </c>
      <c r="AF8" s="131">
        <v>26600</v>
      </c>
      <c r="AG8" s="95">
        <f t="shared" si="0"/>
        <v>0</v>
      </c>
      <c r="AH8" s="131">
        <f t="shared" si="1"/>
        <v>11859.168</v>
      </c>
      <c r="AI8" s="141">
        <f t="shared" ref="AI8:AI39" si="3">AH8+AG8+V8</f>
        <v>212529.568</v>
      </c>
    </row>
    <row r="9" spans="1:35" s="111" customFormat="1" ht="33.950000000000003" customHeight="1">
      <c r="A9" s="121" t="s">
        <v>55</v>
      </c>
      <c r="B9" s="121" t="s">
        <v>154</v>
      </c>
      <c r="C9" s="139" t="s">
        <v>157</v>
      </c>
      <c r="D9" s="122">
        <v>12.111000000000001</v>
      </c>
      <c r="E9" s="140">
        <v>11.628</v>
      </c>
      <c r="F9" s="140">
        <v>2.2749999999999999</v>
      </c>
      <c r="G9" s="124">
        <v>2.2280000000000002</v>
      </c>
      <c r="H9" s="124">
        <v>4.7E-2</v>
      </c>
      <c r="I9" s="140">
        <v>0</v>
      </c>
      <c r="J9" s="124">
        <v>0</v>
      </c>
      <c r="K9" s="140">
        <v>9.2200000000000006</v>
      </c>
      <c r="L9" s="124">
        <v>3.2759999999999998</v>
      </c>
      <c r="M9" s="124">
        <v>0</v>
      </c>
      <c r="N9" s="124">
        <v>5.944</v>
      </c>
      <c r="O9" s="140">
        <v>0.13300000000000001</v>
      </c>
      <c r="P9" s="124">
        <v>0.13300000000000001</v>
      </c>
      <c r="Q9" s="124">
        <v>0</v>
      </c>
      <c r="R9" s="124">
        <v>0</v>
      </c>
      <c r="S9" s="124">
        <v>0</v>
      </c>
      <c r="T9" s="124">
        <v>0</v>
      </c>
      <c r="U9" s="141">
        <v>53200</v>
      </c>
      <c r="V9" s="141">
        <f t="shared" si="2"/>
        <v>618609.6</v>
      </c>
      <c r="W9" s="140">
        <v>0.48299999999999998</v>
      </c>
      <c r="X9" s="124">
        <v>0.48299999999999998</v>
      </c>
      <c r="Y9" s="129">
        <v>0</v>
      </c>
      <c r="Z9" s="129">
        <v>0</v>
      </c>
      <c r="AA9" s="129">
        <v>0</v>
      </c>
      <c r="AB9" s="142">
        <v>0</v>
      </c>
      <c r="AC9" s="129">
        <v>0</v>
      </c>
      <c r="AD9" s="129">
        <v>0</v>
      </c>
      <c r="AE9" s="129">
        <v>0</v>
      </c>
      <c r="AF9" s="131">
        <v>26600</v>
      </c>
      <c r="AG9" s="95">
        <f t="shared" si="0"/>
        <v>12847.8</v>
      </c>
      <c r="AH9" s="131">
        <f t="shared" si="1"/>
        <v>41069.232000000004</v>
      </c>
      <c r="AI9" s="141">
        <f t="shared" si="3"/>
        <v>672526.63199999998</v>
      </c>
    </row>
    <row r="10" spans="1:35" s="111" customFormat="1" ht="33.950000000000003" customHeight="1">
      <c r="A10" s="121" t="s">
        <v>55</v>
      </c>
      <c r="B10" s="121" t="s">
        <v>154</v>
      </c>
      <c r="C10" s="139" t="s">
        <v>158</v>
      </c>
      <c r="D10" s="122">
        <v>5.3319999999999999</v>
      </c>
      <c r="E10" s="140">
        <v>5.3319999999999999</v>
      </c>
      <c r="F10" s="140">
        <v>0.56899999999999995</v>
      </c>
      <c r="G10" s="124">
        <v>0</v>
      </c>
      <c r="H10" s="124">
        <v>0.56899999999999995</v>
      </c>
      <c r="I10" s="140">
        <v>0</v>
      </c>
      <c r="J10" s="124">
        <v>0</v>
      </c>
      <c r="K10" s="140">
        <v>4.7629999999999999</v>
      </c>
      <c r="L10" s="124">
        <v>0</v>
      </c>
      <c r="M10" s="124">
        <v>0</v>
      </c>
      <c r="N10" s="124">
        <v>4.7629999999999999</v>
      </c>
      <c r="O10" s="140">
        <v>0</v>
      </c>
      <c r="P10" s="124">
        <v>0</v>
      </c>
      <c r="Q10" s="124">
        <v>0</v>
      </c>
      <c r="R10" s="124">
        <v>0</v>
      </c>
      <c r="S10" s="124">
        <v>0</v>
      </c>
      <c r="T10" s="124">
        <v>0</v>
      </c>
      <c r="U10" s="141">
        <v>53200</v>
      </c>
      <c r="V10" s="141">
        <f t="shared" si="2"/>
        <v>283662.40000000002</v>
      </c>
      <c r="W10" s="142">
        <v>0</v>
      </c>
      <c r="X10" s="129">
        <v>0</v>
      </c>
      <c r="Y10" s="129">
        <v>0</v>
      </c>
      <c r="Z10" s="129">
        <v>0</v>
      </c>
      <c r="AA10" s="129">
        <v>0</v>
      </c>
      <c r="AB10" s="142">
        <v>0</v>
      </c>
      <c r="AC10" s="129">
        <v>0</v>
      </c>
      <c r="AD10" s="129">
        <v>0</v>
      </c>
      <c r="AE10" s="129">
        <v>0</v>
      </c>
      <c r="AF10" s="131">
        <v>26600</v>
      </c>
      <c r="AG10" s="95">
        <f t="shared" si="0"/>
        <v>0</v>
      </c>
      <c r="AH10" s="131">
        <f t="shared" si="1"/>
        <v>15739.608</v>
      </c>
      <c r="AI10" s="141">
        <f t="shared" si="3"/>
        <v>299402.00799999997</v>
      </c>
    </row>
    <row r="11" spans="1:35" s="111" customFormat="1" ht="33.950000000000003" customHeight="1">
      <c r="A11" s="121" t="s">
        <v>55</v>
      </c>
      <c r="B11" s="121" t="s">
        <v>154</v>
      </c>
      <c r="C11" s="139" t="s">
        <v>159</v>
      </c>
      <c r="D11" s="122">
        <v>11.036</v>
      </c>
      <c r="E11" s="140">
        <v>11.036</v>
      </c>
      <c r="F11" s="140">
        <v>0.223</v>
      </c>
      <c r="G11" s="124">
        <v>0</v>
      </c>
      <c r="H11" s="124">
        <v>0.223</v>
      </c>
      <c r="I11" s="140">
        <v>0</v>
      </c>
      <c r="J11" s="124">
        <v>0</v>
      </c>
      <c r="K11" s="140">
        <v>10.813000000000001</v>
      </c>
      <c r="L11" s="124">
        <v>0</v>
      </c>
      <c r="M11" s="124">
        <v>0.84699999999999998</v>
      </c>
      <c r="N11" s="124">
        <v>9.9659999999999993</v>
      </c>
      <c r="O11" s="140">
        <v>0</v>
      </c>
      <c r="P11" s="124">
        <v>0</v>
      </c>
      <c r="Q11" s="124">
        <v>0</v>
      </c>
      <c r="R11" s="124">
        <v>0</v>
      </c>
      <c r="S11" s="124">
        <v>0</v>
      </c>
      <c r="T11" s="124">
        <v>0</v>
      </c>
      <c r="U11" s="141">
        <v>53200</v>
      </c>
      <c r="V11" s="141">
        <f t="shared" si="2"/>
        <v>587115.19999999995</v>
      </c>
      <c r="W11" s="142">
        <v>0</v>
      </c>
      <c r="X11" s="129">
        <v>0</v>
      </c>
      <c r="Y11" s="129">
        <v>0</v>
      </c>
      <c r="Z11" s="129">
        <v>0</v>
      </c>
      <c r="AA11" s="129">
        <v>0</v>
      </c>
      <c r="AB11" s="142">
        <v>0</v>
      </c>
      <c r="AC11" s="129">
        <v>0</v>
      </c>
      <c r="AD11" s="129">
        <v>0</v>
      </c>
      <c r="AE11" s="129">
        <v>0</v>
      </c>
      <c r="AF11" s="131">
        <v>26600</v>
      </c>
      <c r="AG11" s="95">
        <f t="shared" si="0"/>
        <v>0</v>
      </c>
      <c r="AH11" s="131">
        <f t="shared" si="1"/>
        <v>36836.784</v>
      </c>
      <c r="AI11" s="141">
        <f t="shared" si="3"/>
        <v>623951.98400000005</v>
      </c>
    </row>
    <row r="12" spans="1:35" s="111" customFormat="1" ht="33.950000000000003" customHeight="1">
      <c r="A12" s="121" t="s">
        <v>55</v>
      </c>
      <c r="B12" s="121" t="s">
        <v>154</v>
      </c>
      <c r="C12" s="139" t="s">
        <v>160</v>
      </c>
      <c r="D12" s="122">
        <v>3.048</v>
      </c>
      <c r="E12" s="140">
        <v>3.048</v>
      </c>
      <c r="F12" s="140">
        <v>0</v>
      </c>
      <c r="G12" s="124">
        <v>0</v>
      </c>
      <c r="H12" s="124">
        <v>0</v>
      </c>
      <c r="I12" s="140">
        <v>0</v>
      </c>
      <c r="J12" s="124">
        <v>0</v>
      </c>
      <c r="K12" s="140">
        <v>3.048</v>
      </c>
      <c r="L12" s="124">
        <v>1.5349999999999999</v>
      </c>
      <c r="M12" s="124">
        <v>0</v>
      </c>
      <c r="N12" s="124">
        <v>1.5129999999999999</v>
      </c>
      <c r="O12" s="140">
        <v>0</v>
      </c>
      <c r="P12" s="124">
        <v>0</v>
      </c>
      <c r="Q12" s="124">
        <v>0</v>
      </c>
      <c r="R12" s="124">
        <v>0</v>
      </c>
      <c r="S12" s="124">
        <v>0</v>
      </c>
      <c r="T12" s="124">
        <v>0</v>
      </c>
      <c r="U12" s="141">
        <v>53200</v>
      </c>
      <c r="V12" s="141">
        <f t="shared" si="2"/>
        <v>162153.60000000001</v>
      </c>
      <c r="W12" s="142">
        <v>0</v>
      </c>
      <c r="X12" s="129">
        <v>0</v>
      </c>
      <c r="Y12" s="129">
        <v>0</v>
      </c>
      <c r="Z12" s="129">
        <v>0</v>
      </c>
      <c r="AA12" s="129">
        <v>0</v>
      </c>
      <c r="AB12" s="142">
        <v>0</v>
      </c>
      <c r="AC12" s="129">
        <v>0</v>
      </c>
      <c r="AD12" s="129">
        <v>0</v>
      </c>
      <c r="AE12" s="129">
        <v>0</v>
      </c>
      <c r="AF12" s="131">
        <v>26600</v>
      </c>
      <c r="AG12" s="95">
        <f t="shared" si="0"/>
        <v>0</v>
      </c>
      <c r="AH12" s="131">
        <f t="shared" si="1"/>
        <v>13727.412</v>
      </c>
      <c r="AI12" s="141">
        <f t="shared" si="3"/>
        <v>175881.01199999999</v>
      </c>
    </row>
    <row r="13" spans="1:35" s="111" customFormat="1" ht="33.950000000000003" customHeight="1">
      <c r="A13" s="121" t="s">
        <v>55</v>
      </c>
      <c r="B13" s="121" t="s">
        <v>154</v>
      </c>
      <c r="C13" s="139" t="s">
        <v>161</v>
      </c>
      <c r="D13" s="122">
        <v>4.1349999999999998</v>
      </c>
      <c r="E13" s="140">
        <v>4.1349999999999998</v>
      </c>
      <c r="F13" s="140">
        <v>0</v>
      </c>
      <c r="G13" s="124">
        <v>0</v>
      </c>
      <c r="H13" s="124">
        <v>0</v>
      </c>
      <c r="I13" s="140">
        <v>0</v>
      </c>
      <c r="J13" s="124">
        <v>0</v>
      </c>
      <c r="K13" s="140">
        <v>4.1349999999999998</v>
      </c>
      <c r="L13" s="124">
        <v>0</v>
      </c>
      <c r="M13" s="124">
        <v>0</v>
      </c>
      <c r="N13" s="124">
        <v>4.1349999999999998</v>
      </c>
      <c r="O13" s="140">
        <v>0</v>
      </c>
      <c r="P13" s="124">
        <v>0</v>
      </c>
      <c r="Q13" s="124">
        <v>0</v>
      </c>
      <c r="R13" s="124">
        <v>0</v>
      </c>
      <c r="S13" s="124">
        <v>0</v>
      </c>
      <c r="T13" s="124">
        <v>0</v>
      </c>
      <c r="U13" s="141">
        <v>53200</v>
      </c>
      <c r="V13" s="141">
        <f t="shared" si="2"/>
        <v>219982</v>
      </c>
      <c r="W13" s="142">
        <v>0</v>
      </c>
      <c r="X13" s="129">
        <v>0</v>
      </c>
      <c r="Y13" s="129">
        <v>0</v>
      </c>
      <c r="Z13" s="129">
        <v>0</v>
      </c>
      <c r="AA13" s="129">
        <v>0</v>
      </c>
      <c r="AB13" s="142">
        <v>0</v>
      </c>
      <c r="AC13" s="129">
        <v>0</v>
      </c>
      <c r="AD13" s="129">
        <v>0</v>
      </c>
      <c r="AE13" s="129">
        <v>0</v>
      </c>
      <c r="AF13" s="131">
        <v>26600</v>
      </c>
      <c r="AG13" s="95">
        <f t="shared" si="0"/>
        <v>0</v>
      </c>
      <c r="AH13" s="131">
        <f t="shared" si="1"/>
        <v>13000.44</v>
      </c>
      <c r="AI13" s="141">
        <f t="shared" si="3"/>
        <v>232982.44</v>
      </c>
    </row>
    <row r="14" spans="1:35" s="111" customFormat="1" ht="33.950000000000003" customHeight="1">
      <c r="A14" s="121" t="s">
        <v>55</v>
      </c>
      <c r="B14" s="121" t="s">
        <v>154</v>
      </c>
      <c r="C14" s="139" t="s">
        <v>162</v>
      </c>
      <c r="D14" s="122">
        <v>1.05</v>
      </c>
      <c r="E14" s="140">
        <v>1.05</v>
      </c>
      <c r="F14" s="140">
        <v>0</v>
      </c>
      <c r="G14" s="124">
        <v>0</v>
      </c>
      <c r="H14" s="124">
        <v>0</v>
      </c>
      <c r="I14" s="140">
        <v>0</v>
      </c>
      <c r="J14" s="124">
        <v>0</v>
      </c>
      <c r="K14" s="140">
        <v>1.05</v>
      </c>
      <c r="L14" s="124">
        <v>0</v>
      </c>
      <c r="M14" s="124">
        <v>0</v>
      </c>
      <c r="N14" s="124">
        <v>1.05</v>
      </c>
      <c r="O14" s="140">
        <v>0</v>
      </c>
      <c r="P14" s="124">
        <v>0</v>
      </c>
      <c r="Q14" s="124">
        <v>0</v>
      </c>
      <c r="R14" s="124">
        <v>0</v>
      </c>
      <c r="S14" s="124">
        <v>0</v>
      </c>
      <c r="T14" s="124">
        <v>0</v>
      </c>
      <c r="U14" s="141">
        <v>53200</v>
      </c>
      <c r="V14" s="141">
        <f t="shared" si="2"/>
        <v>55860</v>
      </c>
      <c r="W14" s="142">
        <v>0</v>
      </c>
      <c r="X14" s="129">
        <v>0</v>
      </c>
      <c r="Y14" s="129">
        <v>0</v>
      </c>
      <c r="Z14" s="129">
        <v>0</v>
      </c>
      <c r="AA14" s="129">
        <v>0</v>
      </c>
      <c r="AB14" s="142">
        <v>0</v>
      </c>
      <c r="AC14" s="129">
        <v>0</v>
      </c>
      <c r="AD14" s="129">
        <v>0</v>
      </c>
      <c r="AE14" s="129">
        <v>0</v>
      </c>
      <c r="AF14" s="131">
        <v>26600</v>
      </c>
      <c r="AG14" s="95">
        <f t="shared" si="0"/>
        <v>0</v>
      </c>
      <c r="AH14" s="131">
        <f t="shared" si="1"/>
        <v>3301.2</v>
      </c>
      <c r="AI14" s="141">
        <f t="shared" si="3"/>
        <v>59161.2</v>
      </c>
    </row>
    <row r="15" spans="1:35" s="111" customFormat="1" ht="33.950000000000003" customHeight="1">
      <c r="A15" s="121" t="s">
        <v>55</v>
      </c>
      <c r="B15" s="121" t="s">
        <v>154</v>
      </c>
      <c r="C15" s="139" t="s">
        <v>163</v>
      </c>
      <c r="D15" s="122">
        <v>9.5020000000000007</v>
      </c>
      <c r="E15" s="140">
        <v>9.5020000000000007</v>
      </c>
      <c r="F15" s="140">
        <v>6.7000000000000004E-2</v>
      </c>
      <c r="G15" s="124">
        <v>0</v>
      </c>
      <c r="H15" s="124">
        <v>6.7000000000000004E-2</v>
      </c>
      <c r="I15" s="140">
        <v>0</v>
      </c>
      <c r="J15" s="124">
        <v>0</v>
      </c>
      <c r="K15" s="140">
        <v>9.4350000000000005</v>
      </c>
      <c r="L15" s="124">
        <v>8.8249999999999993</v>
      </c>
      <c r="M15" s="124">
        <v>0</v>
      </c>
      <c r="N15" s="124">
        <v>0.61</v>
      </c>
      <c r="O15" s="140">
        <v>0</v>
      </c>
      <c r="P15" s="124">
        <v>0</v>
      </c>
      <c r="Q15" s="124">
        <v>0</v>
      </c>
      <c r="R15" s="124">
        <v>0</v>
      </c>
      <c r="S15" s="124">
        <v>0</v>
      </c>
      <c r="T15" s="124">
        <v>0</v>
      </c>
      <c r="U15" s="141">
        <v>53200</v>
      </c>
      <c r="V15" s="141">
        <f t="shared" si="2"/>
        <v>505506.4</v>
      </c>
      <c r="W15" s="142">
        <v>0</v>
      </c>
      <c r="X15" s="129">
        <v>0</v>
      </c>
      <c r="Y15" s="129">
        <v>0</v>
      </c>
      <c r="Z15" s="129">
        <v>0</v>
      </c>
      <c r="AA15" s="129">
        <v>0</v>
      </c>
      <c r="AB15" s="142">
        <v>0</v>
      </c>
      <c r="AC15" s="129">
        <v>0</v>
      </c>
      <c r="AD15" s="129">
        <v>0</v>
      </c>
      <c r="AE15" s="129">
        <v>0</v>
      </c>
      <c r="AF15" s="131">
        <v>26600</v>
      </c>
      <c r="AG15" s="95">
        <f t="shared" si="0"/>
        <v>0</v>
      </c>
      <c r="AH15" s="131">
        <f t="shared" si="1"/>
        <v>53581.188000000002</v>
      </c>
      <c r="AI15" s="141">
        <f t="shared" si="3"/>
        <v>559087.58799999999</v>
      </c>
    </row>
    <row r="16" spans="1:35" s="111" customFormat="1" ht="33.950000000000003" customHeight="1">
      <c r="A16" s="121" t="s">
        <v>55</v>
      </c>
      <c r="B16" s="121" t="s">
        <v>154</v>
      </c>
      <c r="C16" s="139" t="s">
        <v>164</v>
      </c>
      <c r="D16" s="122">
        <v>15.247</v>
      </c>
      <c r="E16" s="140">
        <v>15.247</v>
      </c>
      <c r="F16" s="140">
        <v>1.633</v>
      </c>
      <c r="G16" s="124">
        <v>1.1850000000000001</v>
      </c>
      <c r="H16" s="124">
        <v>0.44800000000000001</v>
      </c>
      <c r="I16" s="140">
        <v>0</v>
      </c>
      <c r="J16" s="124">
        <v>0</v>
      </c>
      <c r="K16" s="140">
        <v>13.587</v>
      </c>
      <c r="L16" s="124">
        <v>5.6239999999999997</v>
      </c>
      <c r="M16" s="124">
        <v>0</v>
      </c>
      <c r="N16" s="124">
        <v>7.9630000000000001</v>
      </c>
      <c r="O16" s="140">
        <v>2.7E-2</v>
      </c>
      <c r="P16" s="124">
        <v>0</v>
      </c>
      <c r="Q16" s="124">
        <v>0</v>
      </c>
      <c r="R16" s="124">
        <v>0</v>
      </c>
      <c r="S16" s="124">
        <v>0</v>
      </c>
      <c r="T16" s="124">
        <v>2.7E-2</v>
      </c>
      <c r="U16" s="141">
        <v>53200</v>
      </c>
      <c r="V16" s="141">
        <f t="shared" si="2"/>
        <v>811140.4</v>
      </c>
      <c r="W16" s="142">
        <v>0</v>
      </c>
      <c r="X16" s="129">
        <v>0</v>
      </c>
      <c r="Y16" s="129">
        <v>0</v>
      </c>
      <c r="Z16" s="129">
        <v>0</v>
      </c>
      <c r="AA16" s="129">
        <v>0</v>
      </c>
      <c r="AB16" s="142">
        <v>0</v>
      </c>
      <c r="AC16" s="129">
        <v>0</v>
      </c>
      <c r="AD16" s="129">
        <v>0</v>
      </c>
      <c r="AE16" s="129">
        <v>0</v>
      </c>
      <c r="AF16" s="131">
        <v>26600</v>
      </c>
      <c r="AG16" s="95">
        <f t="shared" si="0"/>
        <v>0</v>
      </c>
      <c r="AH16" s="131">
        <f t="shared" si="1"/>
        <v>60133.368000000002</v>
      </c>
      <c r="AI16" s="141">
        <f t="shared" si="3"/>
        <v>871273.76800000004</v>
      </c>
    </row>
    <row r="17" spans="1:35" s="111" customFormat="1" ht="33.950000000000003" customHeight="1">
      <c r="A17" s="121" t="s">
        <v>55</v>
      </c>
      <c r="B17" s="121" t="s">
        <v>154</v>
      </c>
      <c r="C17" s="139" t="s">
        <v>165</v>
      </c>
      <c r="D17" s="122">
        <v>1.0529999999999999</v>
      </c>
      <c r="E17" s="140">
        <v>1.0529999999999999</v>
      </c>
      <c r="F17" s="140">
        <v>0.70799999999999996</v>
      </c>
      <c r="G17" s="124">
        <v>0.217</v>
      </c>
      <c r="H17" s="124">
        <v>0.49099999999999999</v>
      </c>
      <c r="I17" s="140">
        <v>0</v>
      </c>
      <c r="J17" s="124">
        <v>0</v>
      </c>
      <c r="K17" s="140">
        <v>0.34499999999999997</v>
      </c>
      <c r="L17" s="124">
        <v>0</v>
      </c>
      <c r="M17" s="124">
        <v>0</v>
      </c>
      <c r="N17" s="124">
        <v>0.34499999999999997</v>
      </c>
      <c r="O17" s="140">
        <v>0</v>
      </c>
      <c r="P17" s="124">
        <v>0</v>
      </c>
      <c r="Q17" s="124">
        <v>0</v>
      </c>
      <c r="R17" s="124">
        <v>0</v>
      </c>
      <c r="S17" s="124">
        <v>0</v>
      </c>
      <c r="T17" s="124">
        <v>0</v>
      </c>
      <c r="U17" s="141">
        <v>53200</v>
      </c>
      <c r="V17" s="141">
        <f t="shared" si="2"/>
        <v>56019.6</v>
      </c>
      <c r="W17" s="142">
        <v>0</v>
      </c>
      <c r="X17" s="129">
        <v>0</v>
      </c>
      <c r="Y17" s="129">
        <v>0</v>
      </c>
      <c r="Z17" s="129">
        <v>0</v>
      </c>
      <c r="AA17" s="129">
        <v>0</v>
      </c>
      <c r="AB17" s="142">
        <v>0</v>
      </c>
      <c r="AC17" s="129">
        <v>0</v>
      </c>
      <c r="AD17" s="129">
        <v>0</v>
      </c>
      <c r="AE17" s="129">
        <v>0</v>
      </c>
      <c r="AF17" s="131">
        <v>26600</v>
      </c>
      <c r="AG17" s="95">
        <f t="shared" si="0"/>
        <v>0</v>
      </c>
      <c r="AH17" s="131">
        <f t="shared" si="1"/>
        <v>2036.232</v>
      </c>
      <c r="AI17" s="141">
        <f t="shared" si="3"/>
        <v>58055.832000000002</v>
      </c>
    </row>
    <row r="18" spans="1:35" s="111" customFormat="1" ht="33.950000000000003" customHeight="1">
      <c r="A18" s="121" t="s">
        <v>55</v>
      </c>
      <c r="B18" s="121" t="s">
        <v>154</v>
      </c>
      <c r="C18" s="139" t="s">
        <v>166</v>
      </c>
      <c r="D18" s="122">
        <v>2.9660000000000002</v>
      </c>
      <c r="E18" s="140">
        <v>2.9660000000000002</v>
      </c>
      <c r="F18" s="140">
        <v>0</v>
      </c>
      <c r="G18" s="124">
        <v>0</v>
      </c>
      <c r="H18" s="124">
        <v>0</v>
      </c>
      <c r="I18" s="140">
        <v>0</v>
      </c>
      <c r="J18" s="124">
        <v>0</v>
      </c>
      <c r="K18" s="140">
        <v>2.9660000000000002</v>
      </c>
      <c r="L18" s="124">
        <v>0</v>
      </c>
      <c r="M18" s="124">
        <v>0</v>
      </c>
      <c r="N18" s="124">
        <v>2.9660000000000002</v>
      </c>
      <c r="O18" s="140">
        <v>0</v>
      </c>
      <c r="P18" s="124">
        <v>0</v>
      </c>
      <c r="Q18" s="124">
        <v>0</v>
      </c>
      <c r="R18" s="124">
        <v>0</v>
      </c>
      <c r="S18" s="124">
        <v>0</v>
      </c>
      <c r="T18" s="124">
        <v>0</v>
      </c>
      <c r="U18" s="141">
        <v>53200</v>
      </c>
      <c r="V18" s="141">
        <f t="shared" si="2"/>
        <v>157791.20000000001</v>
      </c>
      <c r="W18" s="142">
        <v>0</v>
      </c>
      <c r="X18" s="129">
        <v>0</v>
      </c>
      <c r="Y18" s="129">
        <v>0</v>
      </c>
      <c r="Z18" s="129">
        <v>0</v>
      </c>
      <c r="AA18" s="129">
        <v>0</v>
      </c>
      <c r="AB18" s="142">
        <v>0</v>
      </c>
      <c r="AC18" s="129">
        <v>0</v>
      </c>
      <c r="AD18" s="129">
        <v>0</v>
      </c>
      <c r="AE18" s="129">
        <v>0</v>
      </c>
      <c r="AF18" s="131">
        <v>26600</v>
      </c>
      <c r="AG18" s="95">
        <f t="shared" si="0"/>
        <v>0</v>
      </c>
      <c r="AH18" s="131">
        <f t="shared" si="1"/>
        <v>9325.1039999999994</v>
      </c>
      <c r="AI18" s="141">
        <f t="shared" si="3"/>
        <v>167116.304</v>
      </c>
    </row>
    <row r="19" spans="1:35" s="111" customFormat="1" ht="33.950000000000003" customHeight="1">
      <c r="A19" s="121" t="s">
        <v>55</v>
      </c>
      <c r="B19" s="121" t="s">
        <v>154</v>
      </c>
      <c r="C19" s="139" t="s">
        <v>167</v>
      </c>
      <c r="D19" s="122">
        <v>10.138</v>
      </c>
      <c r="E19" s="140">
        <v>10.138</v>
      </c>
      <c r="F19" s="140">
        <v>3.2559999999999998</v>
      </c>
      <c r="G19" s="124">
        <v>0.995</v>
      </c>
      <c r="H19" s="124">
        <v>2.2610000000000001</v>
      </c>
      <c r="I19" s="140">
        <v>0</v>
      </c>
      <c r="J19" s="124">
        <v>0</v>
      </c>
      <c r="K19" s="140">
        <v>6.8819999999999997</v>
      </c>
      <c r="L19" s="124">
        <v>0.71199999999999997</v>
      </c>
      <c r="M19" s="124">
        <v>0</v>
      </c>
      <c r="N19" s="124">
        <v>6.17</v>
      </c>
      <c r="O19" s="140">
        <v>0</v>
      </c>
      <c r="P19" s="124">
        <v>0</v>
      </c>
      <c r="Q19" s="124">
        <v>0</v>
      </c>
      <c r="R19" s="124">
        <v>0</v>
      </c>
      <c r="S19" s="124">
        <v>0</v>
      </c>
      <c r="T19" s="124">
        <v>0</v>
      </c>
      <c r="U19" s="141">
        <v>53200</v>
      </c>
      <c r="V19" s="141">
        <f t="shared" si="2"/>
        <v>539341.6</v>
      </c>
      <c r="W19" s="142">
        <v>0</v>
      </c>
      <c r="X19" s="129">
        <v>0</v>
      </c>
      <c r="Y19" s="129">
        <v>0</v>
      </c>
      <c r="Z19" s="129">
        <v>0</v>
      </c>
      <c r="AA19" s="129">
        <v>0</v>
      </c>
      <c r="AB19" s="142">
        <v>0</v>
      </c>
      <c r="AC19" s="129">
        <v>0</v>
      </c>
      <c r="AD19" s="129">
        <v>0</v>
      </c>
      <c r="AE19" s="129">
        <v>0</v>
      </c>
      <c r="AF19" s="131">
        <v>26600</v>
      </c>
      <c r="AG19" s="95">
        <f t="shared" si="0"/>
        <v>0</v>
      </c>
      <c r="AH19" s="131">
        <f t="shared" si="1"/>
        <v>27935.472000000002</v>
      </c>
      <c r="AI19" s="141">
        <f t="shared" si="3"/>
        <v>567277.07200000004</v>
      </c>
    </row>
    <row r="20" spans="1:35" s="111" customFormat="1" ht="33.950000000000003" customHeight="1">
      <c r="A20" s="121" t="s">
        <v>55</v>
      </c>
      <c r="B20" s="121" t="s">
        <v>154</v>
      </c>
      <c r="C20" s="139" t="s">
        <v>168</v>
      </c>
      <c r="D20" s="122">
        <v>4.2350000000000003</v>
      </c>
      <c r="E20" s="140">
        <v>4.2350000000000003</v>
      </c>
      <c r="F20" s="140">
        <v>0.68100000000000005</v>
      </c>
      <c r="G20" s="124">
        <v>0.68100000000000005</v>
      </c>
      <c r="H20" s="124">
        <v>0</v>
      </c>
      <c r="I20" s="140">
        <v>0</v>
      </c>
      <c r="J20" s="124">
        <v>0</v>
      </c>
      <c r="K20" s="140">
        <v>3.5539999999999998</v>
      </c>
      <c r="L20" s="124">
        <v>3.2909999999999999</v>
      </c>
      <c r="M20" s="124">
        <v>0</v>
      </c>
      <c r="N20" s="124">
        <v>0.26300000000000001</v>
      </c>
      <c r="O20" s="140">
        <v>0</v>
      </c>
      <c r="P20" s="124">
        <v>0</v>
      </c>
      <c r="Q20" s="124">
        <v>0</v>
      </c>
      <c r="R20" s="124">
        <v>0</v>
      </c>
      <c r="S20" s="124">
        <v>0</v>
      </c>
      <c r="T20" s="124">
        <v>0</v>
      </c>
      <c r="U20" s="141">
        <v>53200</v>
      </c>
      <c r="V20" s="141">
        <f t="shared" si="2"/>
        <v>225302</v>
      </c>
      <c r="W20" s="142">
        <v>0</v>
      </c>
      <c r="X20" s="129">
        <v>0</v>
      </c>
      <c r="Y20" s="129">
        <v>0</v>
      </c>
      <c r="Z20" s="129">
        <v>0</v>
      </c>
      <c r="AA20" s="129">
        <v>0</v>
      </c>
      <c r="AB20" s="142">
        <v>0</v>
      </c>
      <c r="AC20" s="129">
        <v>0</v>
      </c>
      <c r="AD20" s="129">
        <v>0</v>
      </c>
      <c r="AE20" s="129">
        <v>0</v>
      </c>
      <c r="AF20" s="131">
        <v>26600</v>
      </c>
      <c r="AG20" s="95">
        <f t="shared" si="0"/>
        <v>0</v>
      </c>
      <c r="AH20" s="131">
        <f t="shared" si="1"/>
        <v>20974.74</v>
      </c>
      <c r="AI20" s="141">
        <f t="shared" si="3"/>
        <v>246276.74</v>
      </c>
    </row>
    <row r="21" spans="1:35" s="111" customFormat="1" ht="33.950000000000003" customHeight="1">
      <c r="A21" s="121" t="s">
        <v>55</v>
      </c>
      <c r="B21" s="121" t="s">
        <v>154</v>
      </c>
      <c r="C21" s="139" t="s">
        <v>169</v>
      </c>
      <c r="D21" s="122">
        <v>12.413</v>
      </c>
      <c r="E21" s="140">
        <v>11.85</v>
      </c>
      <c r="F21" s="140">
        <v>3.5230000000000001</v>
      </c>
      <c r="G21" s="124">
        <v>1.0649999999999999</v>
      </c>
      <c r="H21" s="124">
        <v>2.4580000000000002</v>
      </c>
      <c r="I21" s="140">
        <v>0</v>
      </c>
      <c r="J21" s="124">
        <v>0</v>
      </c>
      <c r="K21" s="140">
        <v>8.19</v>
      </c>
      <c r="L21" s="124">
        <v>0.496</v>
      </c>
      <c r="M21" s="124">
        <v>0.221</v>
      </c>
      <c r="N21" s="124">
        <v>7.4729999999999999</v>
      </c>
      <c r="O21" s="140">
        <v>0.13700000000000001</v>
      </c>
      <c r="P21" s="124">
        <v>6.2E-2</v>
      </c>
      <c r="Q21" s="124">
        <v>0</v>
      </c>
      <c r="R21" s="124">
        <v>0</v>
      </c>
      <c r="S21" s="124">
        <v>7.4999999999999997E-2</v>
      </c>
      <c r="T21" s="124">
        <v>0</v>
      </c>
      <c r="U21" s="141">
        <v>53200</v>
      </c>
      <c r="V21" s="141">
        <f t="shared" si="2"/>
        <v>630420</v>
      </c>
      <c r="W21" s="142">
        <v>0.56299999999999994</v>
      </c>
      <c r="X21" s="129">
        <v>0.56299999999999994</v>
      </c>
      <c r="Y21" s="129">
        <v>0</v>
      </c>
      <c r="Z21" s="129">
        <v>0</v>
      </c>
      <c r="AA21" s="129">
        <v>0</v>
      </c>
      <c r="AB21" s="142">
        <v>0</v>
      </c>
      <c r="AC21" s="129">
        <v>0</v>
      </c>
      <c r="AD21" s="129">
        <v>0</v>
      </c>
      <c r="AE21" s="129">
        <v>0</v>
      </c>
      <c r="AF21" s="131">
        <v>26600</v>
      </c>
      <c r="AG21" s="95">
        <f t="shared" si="0"/>
        <v>14975.8</v>
      </c>
      <c r="AH21" s="131">
        <f t="shared" si="1"/>
        <v>32670.6</v>
      </c>
      <c r="AI21" s="141">
        <f t="shared" si="3"/>
        <v>678066.4</v>
      </c>
    </row>
    <row r="22" spans="1:35" s="111" customFormat="1" ht="33.950000000000003" customHeight="1">
      <c r="A22" s="121" t="s">
        <v>55</v>
      </c>
      <c r="B22" s="121" t="s">
        <v>154</v>
      </c>
      <c r="C22" s="139" t="s">
        <v>170</v>
      </c>
      <c r="D22" s="122">
        <v>4.6680000000000001</v>
      </c>
      <c r="E22" s="140">
        <v>4.6680000000000001</v>
      </c>
      <c r="F22" s="140">
        <v>6.0000000000000001E-3</v>
      </c>
      <c r="G22" s="124">
        <v>6.0000000000000001E-3</v>
      </c>
      <c r="H22" s="124">
        <v>0</v>
      </c>
      <c r="I22" s="140">
        <v>0</v>
      </c>
      <c r="J22" s="124">
        <v>0</v>
      </c>
      <c r="K22" s="140">
        <v>4.6619999999999999</v>
      </c>
      <c r="L22" s="124">
        <v>0.97799999999999998</v>
      </c>
      <c r="M22" s="124">
        <v>0</v>
      </c>
      <c r="N22" s="124">
        <v>3.6840000000000002</v>
      </c>
      <c r="O22" s="140">
        <v>0</v>
      </c>
      <c r="P22" s="124">
        <v>0</v>
      </c>
      <c r="Q22" s="124">
        <v>0</v>
      </c>
      <c r="R22" s="124">
        <v>0</v>
      </c>
      <c r="S22" s="124">
        <v>0</v>
      </c>
      <c r="T22" s="124">
        <v>0</v>
      </c>
      <c r="U22" s="141">
        <v>53200</v>
      </c>
      <c r="V22" s="141">
        <f t="shared" si="2"/>
        <v>248337.6</v>
      </c>
      <c r="W22" s="142">
        <v>0</v>
      </c>
      <c r="X22" s="129">
        <v>0</v>
      </c>
      <c r="Y22" s="129">
        <v>0</v>
      </c>
      <c r="Z22" s="129">
        <v>0</v>
      </c>
      <c r="AA22" s="129">
        <v>0</v>
      </c>
      <c r="AB22" s="142">
        <v>0</v>
      </c>
      <c r="AC22" s="129">
        <v>0</v>
      </c>
      <c r="AD22" s="129">
        <v>0</v>
      </c>
      <c r="AE22" s="129">
        <v>0</v>
      </c>
      <c r="AF22" s="131">
        <v>26600</v>
      </c>
      <c r="AG22" s="95">
        <f t="shared" si="0"/>
        <v>0</v>
      </c>
      <c r="AH22" s="131">
        <f t="shared" si="1"/>
        <v>17305.991999999998</v>
      </c>
      <c r="AI22" s="141">
        <f t="shared" si="3"/>
        <v>265643.592</v>
      </c>
    </row>
    <row r="23" spans="1:35" s="111" customFormat="1" ht="33.950000000000003" customHeight="1">
      <c r="A23" s="121" t="s">
        <v>55</v>
      </c>
      <c r="B23" s="121" t="s">
        <v>154</v>
      </c>
      <c r="C23" s="139" t="s">
        <v>171</v>
      </c>
      <c r="D23" s="122">
        <v>2.57</v>
      </c>
      <c r="E23" s="140">
        <v>2.57</v>
      </c>
      <c r="F23" s="140">
        <v>0.56499999999999995</v>
      </c>
      <c r="G23" s="124">
        <v>0</v>
      </c>
      <c r="H23" s="124">
        <v>0.56499999999999995</v>
      </c>
      <c r="I23" s="140">
        <v>0</v>
      </c>
      <c r="J23" s="124">
        <v>0</v>
      </c>
      <c r="K23" s="140">
        <v>2.0049999999999999</v>
      </c>
      <c r="L23" s="124">
        <v>0</v>
      </c>
      <c r="M23" s="124">
        <v>0</v>
      </c>
      <c r="N23" s="124">
        <v>2.0049999999999999</v>
      </c>
      <c r="O23" s="140">
        <v>0</v>
      </c>
      <c r="P23" s="124">
        <v>0</v>
      </c>
      <c r="Q23" s="124">
        <v>0</v>
      </c>
      <c r="R23" s="124">
        <v>0</v>
      </c>
      <c r="S23" s="124">
        <v>0</v>
      </c>
      <c r="T23" s="124">
        <v>0</v>
      </c>
      <c r="U23" s="141">
        <v>53200</v>
      </c>
      <c r="V23" s="141">
        <f t="shared" si="2"/>
        <v>136724</v>
      </c>
      <c r="W23" s="142">
        <v>0</v>
      </c>
      <c r="X23" s="129">
        <v>0</v>
      </c>
      <c r="Y23" s="129">
        <v>0</v>
      </c>
      <c r="Z23" s="129">
        <v>0</v>
      </c>
      <c r="AA23" s="129">
        <v>0</v>
      </c>
      <c r="AB23" s="142">
        <v>0</v>
      </c>
      <c r="AC23" s="129">
        <v>0</v>
      </c>
      <c r="AD23" s="129">
        <v>0</v>
      </c>
      <c r="AE23" s="129">
        <v>0</v>
      </c>
      <c r="AF23" s="131">
        <v>26600</v>
      </c>
      <c r="AG23" s="95">
        <f t="shared" si="0"/>
        <v>0</v>
      </c>
      <c r="AH23" s="131">
        <f t="shared" si="1"/>
        <v>7063.08</v>
      </c>
      <c r="AI23" s="141">
        <f t="shared" si="3"/>
        <v>143787.07999999999</v>
      </c>
    </row>
    <row r="24" spans="1:35" s="111" customFormat="1" ht="33.950000000000003" customHeight="1">
      <c r="A24" s="121" t="s">
        <v>55</v>
      </c>
      <c r="B24" s="121" t="s">
        <v>154</v>
      </c>
      <c r="C24" s="139" t="s">
        <v>172</v>
      </c>
      <c r="D24" s="122">
        <v>7.3739999999999997</v>
      </c>
      <c r="E24" s="140">
        <v>6.78</v>
      </c>
      <c r="F24" s="140">
        <v>2.3050000000000002</v>
      </c>
      <c r="G24" s="124">
        <v>0.377</v>
      </c>
      <c r="H24" s="124">
        <v>1.9279999999999999</v>
      </c>
      <c r="I24" s="140">
        <v>0</v>
      </c>
      <c r="J24" s="124">
        <v>0</v>
      </c>
      <c r="K24" s="140">
        <v>4.2569999999999997</v>
      </c>
      <c r="L24" s="124">
        <v>1.141</v>
      </c>
      <c r="M24" s="124">
        <v>0</v>
      </c>
      <c r="N24" s="124">
        <v>3.1160000000000001</v>
      </c>
      <c r="O24" s="140">
        <v>0.218</v>
      </c>
      <c r="P24" s="124">
        <v>0.106</v>
      </c>
      <c r="Q24" s="124">
        <v>0</v>
      </c>
      <c r="R24" s="124">
        <v>0</v>
      </c>
      <c r="S24" s="124">
        <v>0</v>
      </c>
      <c r="T24" s="124">
        <v>0.112</v>
      </c>
      <c r="U24" s="141">
        <v>53200</v>
      </c>
      <c r="V24" s="141">
        <f t="shared" si="2"/>
        <v>360696</v>
      </c>
      <c r="W24" s="142">
        <v>0.59399999999999997</v>
      </c>
      <c r="X24" s="129">
        <v>0.59399999999999997</v>
      </c>
      <c r="Y24" s="129">
        <v>0</v>
      </c>
      <c r="Z24" s="129">
        <v>0</v>
      </c>
      <c r="AA24" s="129">
        <v>0</v>
      </c>
      <c r="AB24" s="142">
        <v>0</v>
      </c>
      <c r="AC24" s="129">
        <v>0</v>
      </c>
      <c r="AD24" s="129">
        <v>0</v>
      </c>
      <c r="AE24" s="129">
        <v>0</v>
      </c>
      <c r="AF24" s="131">
        <v>26600</v>
      </c>
      <c r="AG24" s="95">
        <f t="shared" si="0"/>
        <v>15800.4</v>
      </c>
      <c r="AH24" s="131">
        <f t="shared" si="1"/>
        <v>19855.62</v>
      </c>
      <c r="AI24" s="141">
        <f t="shared" si="3"/>
        <v>396352.02</v>
      </c>
    </row>
    <row r="25" spans="1:35" s="111" customFormat="1" ht="33.950000000000003" customHeight="1">
      <c r="A25" s="121" t="s">
        <v>55</v>
      </c>
      <c r="B25" s="121" t="s">
        <v>154</v>
      </c>
      <c r="C25" s="139" t="s">
        <v>173</v>
      </c>
      <c r="D25" s="122">
        <v>16.391999999999999</v>
      </c>
      <c r="E25" s="140">
        <v>15.673999999999999</v>
      </c>
      <c r="F25" s="140">
        <v>4.1859999999999999</v>
      </c>
      <c r="G25" s="124">
        <v>2.5830000000000002</v>
      </c>
      <c r="H25" s="124">
        <v>1.603</v>
      </c>
      <c r="I25" s="140">
        <v>0</v>
      </c>
      <c r="J25" s="124">
        <v>0</v>
      </c>
      <c r="K25" s="140">
        <v>11.488</v>
      </c>
      <c r="L25" s="124">
        <v>2.4260000000000002</v>
      </c>
      <c r="M25" s="124">
        <v>0</v>
      </c>
      <c r="N25" s="124">
        <v>9.0619999999999994</v>
      </c>
      <c r="O25" s="140">
        <v>0</v>
      </c>
      <c r="P25" s="124">
        <v>0</v>
      </c>
      <c r="Q25" s="124">
        <v>0</v>
      </c>
      <c r="R25" s="124">
        <v>0</v>
      </c>
      <c r="S25" s="124">
        <v>0</v>
      </c>
      <c r="T25" s="124">
        <v>0</v>
      </c>
      <c r="U25" s="141">
        <v>53200</v>
      </c>
      <c r="V25" s="141">
        <f t="shared" si="2"/>
        <v>833856.8</v>
      </c>
      <c r="W25" s="142">
        <v>0.71799999999999997</v>
      </c>
      <c r="X25" s="129">
        <v>0.71799999999999997</v>
      </c>
      <c r="Y25" s="129">
        <v>0</v>
      </c>
      <c r="Z25" s="129">
        <v>0</v>
      </c>
      <c r="AA25" s="129">
        <v>0</v>
      </c>
      <c r="AB25" s="142">
        <v>0</v>
      </c>
      <c r="AC25" s="129">
        <v>0</v>
      </c>
      <c r="AD25" s="129">
        <v>0</v>
      </c>
      <c r="AE25" s="129">
        <v>0</v>
      </c>
      <c r="AF25" s="131">
        <v>26600</v>
      </c>
      <c r="AG25" s="95">
        <f t="shared" si="0"/>
        <v>19098.8</v>
      </c>
      <c r="AH25" s="131">
        <f t="shared" si="1"/>
        <v>48294.455999999998</v>
      </c>
      <c r="AI25" s="141">
        <f t="shared" si="3"/>
        <v>901250.05599999998</v>
      </c>
    </row>
    <row r="26" spans="1:35" s="111" customFormat="1" ht="33.950000000000003" customHeight="1">
      <c r="A26" s="121" t="s">
        <v>55</v>
      </c>
      <c r="B26" s="121" t="s">
        <v>154</v>
      </c>
      <c r="C26" s="139" t="s">
        <v>174</v>
      </c>
      <c r="D26" s="122">
        <v>3.0670000000000002</v>
      </c>
      <c r="E26" s="140">
        <v>3.0670000000000002</v>
      </c>
      <c r="F26" s="140">
        <v>1.9330000000000001</v>
      </c>
      <c r="G26" s="124">
        <v>0.82099999999999995</v>
      </c>
      <c r="H26" s="124">
        <v>1.1120000000000001</v>
      </c>
      <c r="I26" s="140">
        <v>0</v>
      </c>
      <c r="J26" s="124">
        <v>0</v>
      </c>
      <c r="K26" s="140">
        <v>1.1339999999999999</v>
      </c>
      <c r="L26" s="124">
        <v>0.14000000000000001</v>
      </c>
      <c r="M26" s="124">
        <v>0</v>
      </c>
      <c r="N26" s="124">
        <v>0.99399999999999999</v>
      </c>
      <c r="O26" s="140">
        <v>0</v>
      </c>
      <c r="P26" s="124">
        <v>0</v>
      </c>
      <c r="Q26" s="124">
        <v>0</v>
      </c>
      <c r="R26" s="124">
        <v>0</v>
      </c>
      <c r="S26" s="124">
        <v>0</v>
      </c>
      <c r="T26" s="124">
        <v>0</v>
      </c>
      <c r="U26" s="141">
        <v>53200</v>
      </c>
      <c r="V26" s="141">
        <f t="shared" si="2"/>
        <v>163164.4</v>
      </c>
      <c r="W26" s="142">
        <v>0</v>
      </c>
      <c r="X26" s="129">
        <v>0</v>
      </c>
      <c r="Y26" s="129">
        <v>0</v>
      </c>
      <c r="Z26" s="129">
        <v>0</v>
      </c>
      <c r="AA26" s="129">
        <v>0</v>
      </c>
      <c r="AB26" s="142">
        <v>0</v>
      </c>
      <c r="AC26" s="129">
        <v>0</v>
      </c>
      <c r="AD26" s="129">
        <v>0</v>
      </c>
      <c r="AE26" s="129">
        <v>0</v>
      </c>
      <c r="AF26" s="131">
        <v>26600</v>
      </c>
      <c r="AG26" s="95">
        <f t="shared" si="0"/>
        <v>0</v>
      </c>
      <c r="AH26" s="131">
        <f t="shared" si="1"/>
        <v>6541.2479999999996</v>
      </c>
      <c r="AI26" s="141">
        <f t="shared" si="3"/>
        <v>169705.64799999999</v>
      </c>
    </row>
    <row r="27" spans="1:35" s="111" customFormat="1" ht="33.950000000000003" customHeight="1">
      <c r="A27" s="121" t="s">
        <v>55</v>
      </c>
      <c r="B27" s="121" t="s">
        <v>154</v>
      </c>
      <c r="C27" s="139" t="s">
        <v>175</v>
      </c>
      <c r="D27" s="122">
        <v>0.60099999999999998</v>
      </c>
      <c r="E27" s="140">
        <v>0.60099999999999998</v>
      </c>
      <c r="F27" s="140">
        <v>0.60099999999999998</v>
      </c>
      <c r="G27" s="124">
        <v>0.60099999999999998</v>
      </c>
      <c r="H27" s="124">
        <v>0</v>
      </c>
      <c r="I27" s="140">
        <v>0</v>
      </c>
      <c r="J27" s="124">
        <v>0</v>
      </c>
      <c r="K27" s="140">
        <v>0</v>
      </c>
      <c r="L27" s="124">
        <v>0</v>
      </c>
      <c r="M27" s="124">
        <v>0</v>
      </c>
      <c r="N27" s="124">
        <v>0</v>
      </c>
      <c r="O27" s="140">
        <v>0</v>
      </c>
      <c r="P27" s="124">
        <v>0</v>
      </c>
      <c r="Q27" s="124">
        <v>0</v>
      </c>
      <c r="R27" s="124">
        <v>0</v>
      </c>
      <c r="S27" s="124">
        <v>0</v>
      </c>
      <c r="T27" s="124">
        <v>0</v>
      </c>
      <c r="U27" s="141">
        <v>53200</v>
      </c>
      <c r="V27" s="141">
        <f t="shared" si="2"/>
        <v>31973.200000000001</v>
      </c>
      <c r="W27" s="142">
        <v>0</v>
      </c>
      <c r="X27" s="129">
        <v>0</v>
      </c>
      <c r="Y27" s="129">
        <v>0</v>
      </c>
      <c r="Z27" s="129">
        <v>0</v>
      </c>
      <c r="AA27" s="129">
        <v>0</v>
      </c>
      <c r="AB27" s="142">
        <v>0</v>
      </c>
      <c r="AC27" s="129">
        <v>0</v>
      </c>
      <c r="AD27" s="129">
        <v>0</v>
      </c>
      <c r="AE27" s="129">
        <v>0</v>
      </c>
      <c r="AF27" s="131">
        <v>26600</v>
      </c>
      <c r="AG27" s="95">
        <f t="shared" si="0"/>
        <v>0</v>
      </c>
      <c r="AH27" s="131">
        <f t="shared" si="1"/>
        <v>807.74400000000003</v>
      </c>
      <c r="AI27" s="141">
        <f t="shared" si="3"/>
        <v>32780.944000000003</v>
      </c>
    </row>
    <row r="28" spans="1:35" s="111" customFormat="1" ht="33.950000000000003" customHeight="1">
      <c r="A28" s="121" t="s">
        <v>55</v>
      </c>
      <c r="B28" s="121" t="s">
        <v>154</v>
      </c>
      <c r="C28" s="139" t="s">
        <v>176</v>
      </c>
      <c r="D28" s="122">
        <v>4.5270000000000001</v>
      </c>
      <c r="E28" s="140">
        <v>4.5270000000000001</v>
      </c>
      <c r="F28" s="140">
        <v>2.738</v>
      </c>
      <c r="G28" s="124">
        <v>0</v>
      </c>
      <c r="H28" s="124">
        <v>2.738</v>
      </c>
      <c r="I28" s="140">
        <v>0</v>
      </c>
      <c r="J28" s="124">
        <v>0</v>
      </c>
      <c r="K28" s="140">
        <v>1.7889999999999999</v>
      </c>
      <c r="L28" s="124">
        <v>0</v>
      </c>
      <c r="M28" s="124">
        <v>0</v>
      </c>
      <c r="N28" s="124">
        <v>1.7889999999999999</v>
      </c>
      <c r="O28" s="140">
        <v>0</v>
      </c>
      <c r="P28" s="124">
        <v>0</v>
      </c>
      <c r="Q28" s="124">
        <v>0</v>
      </c>
      <c r="R28" s="124">
        <v>0</v>
      </c>
      <c r="S28" s="124">
        <v>0</v>
      </c>
      <c r="T28" s="124">
        <v>0</v>
      </c>
      <c r="U28" s="141">
        <v>53200</v>
      </c>
      <c r="V28" s="141">
        <f t="shared" si="2"/>
        <v>240836.4</v>
      </c>
      <c r="W28" s="142">
        <v>0</v>
      </c>
      <c r="X28" s="129">
        <v>0</v>
      </c>
      <c r="Y28" s="129">
        <v>0</v>
      </c>
      <c r="Z28" s="129">
        <v>0</v>
      </c>
      <c r="AA28" s="129">
        <v>0</v>
      </c>
      <c r="AB28" s="142">
        <v>0</v>
      </c>
      <c r="AC28" s="129">
        <v>0</v>
      </c>
      <c r="AD28" s="129">
        <v>0</v>
      </c>
      <c r="AE28" s="129">
        <v>0</v>
      </c>
      <c r="AF28" s="131">
        <v>26600</v>
      </c>
      <c r="AG28" s="95">
        <f t="shared" si="0"/>
        <v>0</v>
      </c>
      <c r="AH28" s="131">
        <f t="shared" si="1"/>
        <v>9304.4879999999994</v>
      </c>
      <c r="AI28" s="141">
        <f t="shared" si="3"/>
        <v>250140.88800000001</v>
      </c>
    </row>
    <row r="29" spans="1:35" s="111" customFormat="1" ht="33.950000000000003" customHeight="1">
      <c r="A29" s="121" t="s">
        <v>55</v>
      </c>
      <c r="B29" s="121" t="s">
        <v>154</v>
      </c>
      <c r="C29" s="139" t="s">
        <v>177</v>
      </c>
      <c r="D29" s="122">
        <v>1.109</v>
      </c>
      <c r="E29" s="140">
        <v>1.109</v>
      </c>
      <c r="F29" s="140">
        <v>1.109</v>
      </c>
      <c r="G29" s="124">
        <v>1.109</v>
      </c>
      <c r="H29" s="124">
        <v>0</v>
      </c>
      <c r="I29" s="140">
        <v>0</v>
      </c>
      <c r="J29" s="124">
        <v>0</v>
      </c>
      <c r="K29" s="140">
        <v>0</v>
      </c>
      <c r="L29" s="124">
        <v>0</v>
      </c>
      <c r="M29" s="124">
        <v>0</v>
      </c>
      <c r="N29" s="124">
        <v>0</v>
      </c>
      <c r="O29" s="140">
        <v>0</v>
      </c>
      <c r="P29" s="124">
        <v>0</v>
      </c>
      <c r="Q29" s="124">
        <v>0</v>
      </c>
      <c r="R29" s="124">
        <v>0</v>
      </c>
      <c r="S29" s="124">
        <v>0</v>
      </c>
      <c r="T29" s="124">
        <v>0</v>
      </c>
      <c r="U29" s="141">
        <v>53200</v>
      </c>
      <c r="V29" s="141">
        <f t="shared" si="2"/>
        <v>58998.8</v>
      </c>
      <c r="W29" s="142">
        <v>0</v>
      </c>
      <c r="X29" s="129">
        <v>0</v>
      </c>
      <c r="Y29" s="129">
        <v>0</v>
      </c>
      <c r="Z29" s="129">
        <v>0</v>
      </c>
      <c r="AA29" s="129">
        <v>0</v>
      </c>
      <c r="AB29" s="142">
        <v>0</v>
      </c>
      <c r="AC29" s="129">
        <v>0</v>
      </c>
      <c r="AD29" s="129">
        <v>0</v>
      </c>
      <c r="AE29" s="129">
        <v>0</v>
      </c>
      <c r="AF29" s="131">
        <v>26600</v>
      </c>
      <c r="AG29" s="95">
        <f t="shared" si="0"/>
        <v>0</v>
      </c>
      <c r="AH29" s="131">
        <f t="shared" si="1"/>
        <v>1490.4960000000001</v>
      </c>
      <c r="AI29" s="141">
        <f t="shared" si="3"/>
        <v>60489.296000000002</v>
      </c>
    </row>
    <row r="30" spans="1:35" s="111" customFormat="1" ht="33.950000000000003" customHeight="1">
      <c r="A30" s="121" t="s">
        <v>55</v>
      </c>
      <c r="B30" s="121" t="s">
        <v>154</v>
      </c>
      <c r="C30" s="139" t="s">
        <v>178</v>
      </c>
      <c r="D30" s="122">
        <v>10.212</v>
      </c>
      <c r="E30" s="140">
        <v>9.6280000000000001</v>
      </c>
      <c r="F30" s="140">
        <v>1.151</v>
      </c>
      <c r="G30" s="124">
        <v>0.81200000000000006</v>
      </c>
      <c r="H30" s="124">
        <v>0.33900000000000002</v>
      </c>
      <c r="I30" s="140">
        <v>0</v>
      </c>
      <c r="J30" s="124">
        <v>0</v>
      </c>
      <c r="K30" s="140">
        <v>8.4149999999999991</v>
      </c>
      <c r="L30" s="124">
        <v>0</v>
      </c>
      <c r="M30" s="124">
        <v>0</v>
      </c>
      <c r="N30" s="124">
        <v>8.4149999999999991</v>
      </c>
      <c r="O30" s="140">
        <v>6.2E-2</v>
      </c>
      <c r="P30" s="124">
        <v>0</v>
      </c>
      <c r="Q30" s="124">
        <v>0</v>
      </c>
      <c r="R30" s="124">
        <v>0</v>
      </c>
      <c r="S30" s="124">
        <v>0</v>
      </c>
      <c r="T30" s="124">
        <v>6.2E-2</v>
      </c>
      <c r="U30" s="141">
        <v>53200</v>
      </c>
      <c r="V30" s="141">
        <f t="shared" si="2"/>
        <v>512209.6</v>
      </c>
      <c r="W30" s="142">
        <v>0.58399999999999996</v>
      </c>
      <c r="X30" s="129">
        <v>0.58399999999999996</v>
      </c>
      <c r="Y30" s="129">
        <v>0</v>
      </c>
      <c r="Z30" s="129">
        <v>0</v>
      </c>
      <c r="AA30" s="129">
        <v>0</v>
      </c>
      <c r="AB30" s="142">
        <v>0</v>
      </c>
      <c r="AC30" s="129">
        <v>0</v>
      </c>
      <c r="AD30" s="129">
        <v>0</v>
      </c>
      <c r="AE30" s="129">
        <v>0</v>
      </c>
      <c r="AF30" s="131">
        <v>26600</v>
      </c>
      <c r="AG30" s="95">
        <f t="shared" si="0"/>
        <v>15534.4</v>
      </c>
      <c r="AH30" s="131">
        <f t="shared" si="1"/>
        <v>28087.031999999999</v>
      </c>
      <c r="AI30" s="141">
        <f t="shared" si="3"/>
        <v>555831.03200000001</v>
      </c>
    </row>
    <row r="31" spans="1:35" s="111" customFormat="1" ht="33.950000000000003" customHeight="1">
      <c r="A31" s="121" t="s">
        <v>55</v>
      </c>
      <c r="B31" s="121" t="s">
        <v>154</v>
      </c>
      <c r="C31" s="139" t="s">
        <v>179</v>
      </c>
      <c r="D31" s="122">
        <v>11.993</v>
      </c>
      <c r="E31" s="140">
        <v>11.682</v>
      </c>
      <c r="F31" s="140">
        <v>4.923</v>
      </c>
      <c r="G31" s="124">
        <v>2.4790000000000001</v>
      </c>
      <c r="H31" s="124">
        <v>2.444</v>
      </c>
      <c r="I31" s="140">
        <v>0</v>
      </c>
      <c r="J31" s="124">
        <v>0</v>
      </c>
      <c r="K31" s="140">
        <v>6.4779999999999998</v>
      </c>
      <c r="L31" s="124">
        <v>0</v>
      </c>
      <c r="M31" s="124">
        <v>7.0999999999999994E-2</v>
      </c>
      <c r="N31" s="124">
        <v>6.407</v>
      </c>
      <c r="O31" s="140">
        <v>0.28100000000000003</v>
      </c>
      <c r="P31" s="124">
        <v>2.9000000000000001E-2</v>
      </c>
      <c r="Q31" s="124">
        <v>0</v>
      </c>
      <c r="R31" s="124">
        <v>0</v>
      </c>
      <c r="S31" s="124">
        <v>0.185</v>
      </c>
      <c r="T31" s="124">
        <v>6.7000000000000004E-2</v>
      </c>
      <c r="U31" s="141">
        <v>53200</v>
      </c>
      <c r="V31" s="141">
        <f t="shared" si="2"/>
        <v>621482.4</v>
      </c>
      <c r="W31" s="142">
        <v>0.311</v>
      </c>
      <c r="X31" s="129">
        <v>0.311</v>
      </c>
      <c r="Y31" s="129">
        <v>0</v>
      </c>
      <c r="Z31" s="129">
        <v>0</v>
      </c>
      <c r="AA31" s="129">
        <v>0</v>
      </c>
      <c r="AB31" s="142">
        <v>0</v>
      </c>
      <c r="AC31" s="129">
        <v>0</v>
      </c>
      <c r="AD31" s="129">
        <v>0</v>
      </c>
      <c r="AE31" s="129">
        <v>0</v>
      </c>
      <c r="AF31" s="131">
        <v>26600</v>
      </c>
      <c r="AG31" s="95">
        <f t="shared" si="0"/>
        <v>8272.6</v>
      </c>
      <c r="AH31" s="131">
        <f t="shared" si="1"/>
        <v>27574.008000000002</v>
      </c>
      <c r="AI31" s="141">
        <f t="shared" si="3"/>
        <v>657329.00800000003</v>
      </c>
    </row>
    <row r="32" spans="1:35" s="111" customFormat="1" ht="33.950000000000003" customHeight="1">
      <c r="A32" s="121" t="s">
        <v>55</v>
      </c>
      <c r="B32" s="121" t="s">
        <v>154</v>
      </c>
      <c r="C32" s="139" t="s">
        <v>180</v>
      </c>
      <c r="D32" s="122">
        <v>11.971</v>
      </c>
      <c r="E32" s="140">
        <v>11.627000000000001</v>
      </c>
      <c r="F32" s="140">
        <v>2.23</v>
      </c>
      <c r="G32" s="124">
        <v>2.1150000000000002</v>
      </c>
      <c r="H32" s="124">
        <v>0.115</v>
      </c>
      <c r="I32" s="140">
        <v>0</v>
      </c>
      <c r="J32" s="124">
        <v>0</v>
      </c>
      <c r="K32" s="140">
        <v>8.7110000000000003</v>
      </c>
      <c r="L32" s="124">
        <v>2.5609999999999999</v>
      </c>
      <c r="M32" s="124">
        <v>0.32</v>
      </c>
      <c r="N32" s="124">
        <v>5.83</v>
      </c>
      <c r="O32" s="140">
        <v>0.68600000000000005</v>
      </c>
      <c r="P32" s="124">
        <v>0.438</v>
      </c>
      <c r="Q32" s="124">
        <v>0</v>
      </c>
      <c r="R32" s="124">
        <v>0</v>
      </c>
      <c r="S32" s="124">
        <v>0.14599999999999999</v>
      </c>
      <c r="T32" s="124">
        <v>0.10199999999999999</v>
      </c>
      <c r="U32" s="141">
        <v>53200</v>
      </c>
      <c r="V32" s="141">
        <f t="shared" si="2"/>
        <v>618556.4</v>
      </c>
      <c r="W32" s="142">
        <v>0.34399999999999997</v>
      </c>
      <c r="X32" s="129">
        <v>0.34399999999999997</v>
      </c>
      <c r="Y32" s="129">
        <v>0</v>
      </c>
      <c r="Z32" s="129">
        <v>0</v>
      </c>
      <c r="AA32" s="129">
        <v>0</v>
      </c>
      <c r="AB32" s="142">
        <v>0</v>
      </c>
      <c r="AC32" s="129">
        <v>0</v>
      </c>
      <c r="AD32" s="129">
        <v>0</v>
      </c>
      <c r="AE32" s="129">
        <v>0</v>
      </c>
      <c r="AF32" s="131">
        <v>26600</v>
      </c>
      <c r="AG32" s="95">
        <f t="shared" si="0"/>
        <v>9150.4</v>
      </c>
      <c r="AH32" s="131">
        <f t="shared" si="1"/>
        <v>39181.188000000002</v>
      </c>
      <c r="AI32" s="141">
        <f t="shared" si="3"/>
        <v>666887.98800000001</v>
      </c>
    </row>
    <row r="33" spans="1:35" s="111" customFormat="1" ht="33.950000000000003" customHeight="1">
      <c r="A33" s="121" t="s">
        <v>55</v>
      </c>
      <c r="B33" s="121" t="s">
        <v>154</v>
      </c>
      <c r="C33" s="139" t="s">
        <v>181</v>
      </c>
      <c r="D33" s="122">
        <v>5.8000000000000003E-2</v>
      </c>
      <c r="E33" s="140">
        <v>5.8000000000000003E-2</v>
      </c>
      <c r="F33" s="140">
        <v>0</v>
      </c>
      <c r="G33" s="124">
        <v>0</v>
      </c>
      <c r="H33" s="124">
        <v>0</v>
      </c>
      <c r="I33" s="140">
        <v>0</v>
      </c>
      <c r="J33" s="124">
        <v>0</v>
      </c>
      <c r="K33" s="140">
        <v>5.8000000000000003E-2</v>
      </c>
      <c r="L33" s="124">
        <v>0</v>
      </c>
      <c r="M33" s="124">
        <v>0</v>
      </c>
      <c r="N33" s="124">
        <v>5.8000000000000003E-2</v>
      </c>
      <c r="O33" s="140">
        <v>0</v>
      </c>
      <c r="P33" s="124">
        <v>0</v>
      </c>
      <c r="Q33" s="124">
        <v>0</v>
      </c>
      <c r="R33" s="124">
        <v>0</v>
      </c>
      <c r="S33" s="124">
        <v>0</v>
      </c>
      <c r="T33" s="124">
        <v>0</v>
      </c>
      <c r="U33" s="141">
        <v>53200</v>
      </c>
      <c r="V33" s="141">
        <f t="shared" si="2"/>
        <v>3085.6</v>
      </c>
      <c r="W33" s="142">
        <v>0</v>
      </c>
      <c r="X33" s="129">
        <v>0</v>
      </c>
      <c r="Y33" s="129">
        <v>0</v>
      </c>
      <c r="Z33" s="129">
        <v>0</v>
      </c>
      <c r="AA33" s="129">
        <v>0</v>
      </c>
      <c r="AB33" s="142">
        <v>0</v>
      </c>
      <c r="AC33" s="129">
        <v>0</v>
      </c>
      <c r="AD33" s="129">
        <v>0</v>
      </c>
      <c r="AE33" s="129">
        <v>0</v>
      </c>
      <c r="AF33" s="131">
        <v>26600</v>
      </c>
      <c r="AG33" s="95">
        <f t="shared" si="0"/>
        <v>0</v>
      </c>
      <c r="AH33" s="131">
        <f t="shared" si="1"/>
        <v>182.352</v>
      </c>
      <c r="AI33" s="141">
        <f t="shared" si="3"/>
        <v>3267.9520000000002</v>
      </c>
    </row>
    <row r="34" spans="1:35" s="111" customFormat="1" ht="33.950000000000003" customHeight="1">
      <c r="A34" s="121" t="s">
        <v>55</v>
      </c>
      <c r="B34" s="121" t="s">
        <v>154</v>
      </c>
      <c r="C34" s="139" t="s">
        <v>182</v>
      </c>
      <c r="D34" s="122">
        <v>5.1749999999999998</v>
      </c>
      <c r="E34" s="140">
        <v>5.1260000000000003</v>
      </c>
      <c r="F34" s="140">
        <v>0.29599999999999999</v>
      </c>
      <c r="G34" s="124">
        <v>0</v>
      </c>
      <c r="H34" s="124">
        <v>0.29599999999999999</v>
      </c>
      <c r="I34" s="140">
        <v>0</v>
      </c>
      <c r="J34" s="124">
        <v>0</v>
      </c>
      <c r="K34" s="140">
        <v>4.83</v>
      </c>
      <c r="L34" s="124">
        <v>1.04</v>
      </c>
      <c r="M34" s="124">
        <v>0.85099999999999998</v>
      </c>
      <c r="N34" s="124">
        <v>2.9390000000000001</v>
      </c>
      <c r="O34" s="140">
        <v>0</v>
      </c>
      <c r="P34" s="124">
        <v>0</v>
      </c>
      <c r="Q34" s="124">
        <v>0</v>
      </c>
      <c r="R34" s="124">
        <v>0</v>
      </c>
      <c r="S34" s="124">
        <v>0</v>
      </c>
      <c r="T34" s="124">
        <v>0</v>
      </c>
      <c r="U34" s="141">
        <v>53200</v>
      </c>
      <c r="V34" s="141">
        <f t="shared" si="2"/>
        <v>272703.2</v>
      </c>
      <c r="W34" s="142">
        <v>4.9000000000000002E-2</v>
      </c>
      <c r="X34" s="129">
        <v>4.9000000000000002E-2</v>
      </c>
      <c r="Y34" s="129">
        <v>0</v>
      </c>
      <c r="Z34" s="129">
        <v>0</v>
      </c>
      <c r="AA34" s="129">
        <v>0</v>
      </c>
      <c r="AB34" s="142">
        <v>0</v>
      </c>
      <c r="AC34" s="129">
        <v>0</v>
      </c>
      <c r="AD34" s="129">
        <v>0</v>
      </c>
      <c r="AE34" s="129">
        <v>0</v>
      </c>
      <c r="AF34" s="131">
        <v>26600</v>
      </c>
      <c r="AG34" s="95">
        <f t="shared" si="0"/>
        <v>1303.4000000000001</v>
      </c>
      <c r="AH34" s="131">
        <f t="shared" si="1"/>
        <v>20944.344000000001</v>
      </c>
      <c r="AI34" s="141">
        <f t="shared" si="3"/>
        <v>294950.94400000002</v>
      </c>
    </row>
    <row r="35" spans="1:35" s="111" customFormat="1" ht="33.950000000000003" customHeight="1">
      <c r="A35" s="121" t="s">
        <v>55</v>
      </c>
      <c r="B35" s="121" t="s">
        <v>154</v>
      </c>
      <c r="C35" s="139" t="s">
        <v>183</v>
      </c>
      <c r="D35" s="122">
        <v>0.17299999999999999</v>
      </c>
      <c r="E35" s="140">
        <v>0.17299999999999999</v>
      </c>
      <c r="F35" s="140">
        <v>0.17299999999999999</v>
      </c>
      <c r="G35" s="124">
        <v>0.17299999999999999</v>
      </c>
      <c r="H35" s="124">
        <v>0</v>
      </c>
      <c r="I35" s="140">
        <v>0</v>
      </c>
      <c r="J35" s="124">
        <v>0</v>
      </c>
      <c r="K35" s="140">
        <v>0</v>
      </c>
      <c r="L35" s="124">
        <v>0</v>
      </c>
      <c r="M35" s="124">
        <v>0</v>
      </c>
      <c r="N35" s="124">
        <v>0</v>
      </c>
      <c r="O35" s="140">
        <v>0</v>
      </c>
      <c r="P35" s="124">
        <v>0</v>
      </c>
      <c r="Q35" s="124">
        <v>0</v>
      </c>
      <c r="R35" s="124">
        <v>0</v>
      </c>
      <c r="S35" s="124">
        <v>0</v>
      </c>
      <c r="T35" s="124">
        <v>0</v>
      </c>
      <c r="U35" s="141">
        <v>53200</v>
      </c>
      <c r="V35" s="141">
        <f t="shared" si="2"/>
        <v>9203.6</v>
      </c>
      <c r="W35" s="142">
        <v>0</v>
      </c>
      <c r="X35" s="129">
        <v>0</v>
      </c>
      <c r="Y35" s="129">
        <v>0</v>
      </c>
      <c r="Z35" s="129">
        <v>0</v>
      </c>
      <c r="AA35" s="129">
        <v>0</v>
      </c>
      <c r="AB35" s="142">
        <v>0</v>
      </c>
      <c r="AC35" s="129">
        <v>0</v>
      </c>
      <c r="AD35" s="129">
        <v>0</v>
      </c>
      <c r="AE35" s="129">
        <v>0</v>
      </c>
      <c r="AF35" s="131">
        <v>26600</v>
      </c>
      <c r="AG35" s="95">
        <f t="shared" si="0"/>
        <v>0</v>
      </c>
      <c r="AH35" s="131">
        <f t="shared" si="1"/>
        <v>232.512</v>
      </c>
      <c r="AI35" s="141">
        <f t="shared" si="3"/>
        <v>9436.1119999999992</v>
      </c>
    </row>
    <row r="36" spans="1:35" s="111" customFormat="1" ht="33.950000000000003" customHeight="1">
      <c r="A36" s="121" t="s">
        <v>55</v>
      </c>
      <c r="B36" s="121" t="s">
        <v>154</v>
      </c>
      <c r="C36" s="139" t="s">
        <v>184</v>
      </c>
      <c r="D36" s="122">
        <v>13.195</v>
      </c>
      <c r="E36" s="140">
        <v>13.195</v>
      </c>
      <c r="F36" s="140">
        <v>1.776</v>
      </c>
      <c r="G36" s="124">
        <v>1.776</v>
      </c>
      <c r="H36" s="124">
        <v>0</v>
      </c>
      <c r="I36" s="140">
        <v>0</v>
      </c>
      <c r="J36" s="124">
        <v>0</v>
      </c>
      <c r="K36" s="140">
        <v>11.419</v>
      </c>
      <c r="L36" s="124">
        <v>1.246</v>
      </c>
      <c r="M36" s="124">
        <v>0</v>
      </c>
      <c r="N36" s="124">
        <v>10.173</v>
      </c>
      <c r="O36" s="140">
        <v>0</v>
      </c>
      <c r="P36" s="124">
        <v>0</v>
      </c>
      <c r="Q36" s="124">
        <v>0</v>
      </c>
      <c r="R36" s="124">
        <v>0</v>
      </c>
      <c r="S36" s="124">
        <v>0</v>
      </c>
      <c r="T36" s="124">
        <v>0</v>
      </c>
      <c r="U36" s="141">
        <v>53200</v>
      </c>
      <c r="V36" s="141">
        <f t="shared" si="2"/>
        <v>701974</v>
      </c>
      <c r="W36" s="142">
        <v>0</v>
      </c>
      <c r="X36" s="129">
        <v>0</v>
      </c>
      <c r="Y36" s="129">
        <v>0</v>
      </c>
      <c r="Z36" s="129">
        <v>0</v>
      </c>
      <c r="AA36" s="129">
        <v>0</v>
      </c>
      <c r="AB36" s="142">
        <v>0</v>
      </c>
      <c r="AC36" s="129">
        <v>0</v>
      </c>
      <c r="AD36" s="129">
        <v>0</v>
      </c>
      <c r="AE36" s="129">
        <v>0</v>
      </c>
      <c r="AF36" s="131">
        <v>26600</v>
      </c>
      <c r="AG36" s="95">
        <f t="shared" si="0"/>
        <v>0</v>
      </c>
      <c r="AH36" s="131">
        <f t="shared" si="1"/>
        <v>41652.480000000003</v>
      </c>
      <c r="AI36" s="141">
        <f t="shared" si="3"/>
        <v>743626.48</v>
      </c>
    </row>
    <row r="37" spans="1:35" s="111" customFormat="1" ht="33.950000000000003" customHeight="1">
      <c r="A37" s="121" t="s">
        <v>55</v>
      </c>
      <c r="B37" s="121" t="s">
        <v>154</v>
      </c>
      <c r="C37" s="139" t="s">
        <v>185</v>
      </c>
      <c r="D37" s="122">
        <v>6.109</v>
      </c>
      <c r="E37" s="140">
        <v>6.109</v>
      </c>
      <c r="F37" s="140">
        <v>2.5670000000000002</v>
      </c>
      <c r="G37" s="124">
        <v>1.147</v>
      </c>
      <c r="H37" s="124">
        <v>1.42</v>
      </c>
      <c r="I37" s="140">
        <v>0</v>
      </c>
      <c r="J37" s="124">
        <v>0</v>
      </c>
      <c r="K37" s="140">
        <v>3.5419999999999998</v>
      </c>
      <c r="L37" s="124">
        <v>0</v>
      </c>
      <c r="M37" s="124">
        <v>0.89100000000000001</v>
      </c>
      <c r="N37" s="124">
        <v>2.6509999999999998</v>
      </c>
      <c r="O37" s="140">
        <v>0</v>
      </c>
      <c r="P37" s="124">
        <v>0</v>
      </c>
      <c r="Q37" s="124">
        <v>0</v>
      </c>
      <c r="R37" s="124">
        <v>0</v>
      </c>
      <c r="S37" s="124">
        <v>0</v>
      </c>
      <c r="T37" s="124">
        <v>0</v>
      </c>
      <c r="U37" s="141">
        <v>53200</v>
      </c>
      <c r="V37" s="141">
        <f t="shared" si="2"/>
        <v>324998.8</v>
      </c>
      <c r="W37" s="142">
        <v>0</v>
      </c>
      <c r="X37" s="129">
        <v>0</v>
      </c>
      <c r="Y37" s="129">
        <v>0</v>
      </c>
      <c r="Z37" s="129">
        <v>0</v>
      </c>
      <c r="AA37" s="129">
        <v>0</v>
      </c>
      <c r="AB37" s="142">
        <v>0</v>
      </c>
      <c r="AC37" s="129">
        <v>0</v>
      </c>
      <c r="AD37" s="129">
        <v>0</v>
      </c>
      <c r="AE37" s="129">
        <v>0</v>
      </c>
      <c r="AF37" s="131">
        <v>26600</v>
      </c>
      <c r="AG37" s="95">
        <f t="shared" si="0"/>
        <v>0</v>
      </c>
      <c r="AH37" s="131">
        <f t="shared" si="1"/>
        <v>17259.096000000001</v>
      </c>
      <c r="AI37" s="141">
        <f t="shared" si="3"/>
        <v>342257.89600000001</v>
      </c>
    </row>
    <row r="38" spans="1:35" s="111" customFormat="1" ht="33.950000000000003" customHeight="1">
      <c r="A38" s="121" t="s">
        <v>55</v>
      </c>
      <c r="B38" s="121" t="s">
        <v>154</v>
      </c>
      <c r="C38" s="139" t="s">
        <v>186</v>
      </c>
      <c r="D38" s="122">
        <v>0.68200000000000005</v>
      </c>
      <c r="E38" s="140">
        <v>0.68200000000000005</v>
      </c>
      <c r="F38" s="140">
        <v>0.68200000000000005</v>
      </c>
      <c r="G38" s="124">
        <v>0.68200000000000005</v>
      </c>
      <c r="H38" s="124">
        <v>0</v>
      </c>
      <c r="I38" s="140">
        <v>0</v>
      </c>
      <c r="J38" s="124">
        <v>0</v>
      </c>
      <c r="K38" s="140">
        <v>0</v>
      </c>
      <c r="L38" s="124">
        <v>0</v>
      </c>
      <c r="M38" s="124">
        <v>0</v>
      </c>
      <c r="N38" s="124">
        <v>0</v>
      </c>
      <c r="O38" s="140">
        <v>0</v>
      </c>
      <c r="P38" s="124">
        <v>0</v>
      </c>
      <c r="Q38" s="124">
        <v>0</v>
      </c>
      <c r="R38" s="124">
        <v>0</v>
      </c>
      <c r="S38" s="124">
        <v>0</v>
      </c>
      <c r="T38" s="124">
        <v>0</v>
      </c>
      <c r="U38" s="141">
        <v>53200</v>
      </c>
      <c r="V38" s="141">
        <f t="shared" si="2"/>
        <v>36282.400000000001</v>
      </c>
      <c r="W38" s="142">
        <v>0</v>
      </c>
      <c r="X38" s="129">
        <v>0</v>
      </c>
      <c r="Y38" s="129">
        <v>0</v>
      </c>
      <c r="Z38" s="129">
        <v>0</v>
      </c>
      <c r="AA38" s="129">
        <v>0</v>
      </c>
      <c r="AB38" s="142">
        <v>0</v>
      </c>
      <c r="AC38" s="129">
        <v>0</v>
      </c>
      <c r="AD38" s="129">
        <v>0</v>
      </c>
      <c r="AE38" s="129">
        <v>0</v>
      </c>
      <c r="AF38" s="131">
        <v>26600</v>
      </c>
      <c r="AG38" s="95">
        <f t="shared" si="0"/>
        <v>0</v>
      </c>
      <c r="AH38" s="131">
        <f t="shared" si="1"/>
        <v>916.60799999999995</v>
      </c>
      <c r="AI38" s="141">
        <f t="shared" si="3"/>
        <v>37199.008000000002</v>
      </c>
    </row>
    <row r="39" spans="1:35" s="111" customFormat="1" ht="33.950000000000003" customHeight="1">
      <c r="A39" s="121" t="s">
        <v>55</v>
      </c>
      <c r="B39" s="121" t="s">
        <v>154</v>
      </c>
      <c r="C39" s="139" t="s">
        <v>187</v>
      </c>
      <c r="D39" s="122">
        <v>10.134</v>
      </c>
      <c r="E39" s="140">
        <v>10.134</v>
      </c>
      <c r="F39" s="140">
        <v>0</v>
      </c>
      <c r="G39" s="124">
        <v>0</v>
      </c>
      <c r="H39" s="124">
        <v>0</v>
      </c>
      <c r="I39" s="140">
        <v>0</v>
      </c>
      <c r="J39" s="124">
        <v>0</v>
      </c>
      <c r="K39" s="140">
        <v>10.134</v>
      </c>
      <c r="L39" s="124">
        <v>0</v>
      </c>
      <c r="M39" s="124">
        <v>0</v>
      </c>
      <c r="N39" s="124">
        <v>10.134</v>
      </c>
      <c r="O39" s="140">
        <v>0</v>
      </c>
      <c r="P39" s="124">
        <v>0</v>
      </c>
      <c r="Q39" s="124">
        <v>0</v>
      </c>
      <c r="R39" s="124">
        <v>0</v>
      </c>
      <c r="S39" s="124">
        <v>0</v>
      </c>
      <c r="T39" s="124">
        <v>0</v>
      </c>
      <c r="U39" s="141">
        <v>53200</v>
      </c>
      <c r="V39" s="141">
        <f t="shared" si="2"/>
        <v>539128.80000000005</v>
      </c>
      <c r="W39" s="142">
        <v>0</v>
      </c>
      <c r="X39" s="129">
        <v>0</v>
      </c>
      <c r="Y39" s="129">
        <v>0</v>
      </c>
      <c r="Z39" s="129">
        <v>0</v>
      </c>
      <c r="AA39" s="129">
        <v>0</v>
      </c>
      <c r="AB39" s="142">
        <v>0</v>
      </c>
      <c r="AC39" s="129">
        <v>0</v>
      </c>
      <c r="AD39" s="129">
        <v>0</v>
      </c>
      <c r="AE39" s="129">
        <v>0</v>
      </c>
      <c r="AF39" s="131">
        <v>26600</v>
      </c>
      <c r="AG39" s="95">
        <f t="shared" si="0"/>
        <v>0</v>
      </c>
      <c r="AH39" s="131">
        <f t="shared" si="1"/>
        <v>31861.295999999998</v>
      </c>
      <c r="AI39" s="141">
        <f t="shared" si="3"/>
        <v>570990.09600000002</v>
      </c>
    </row>
    <row r="40" spans="1:35" s="111" customFormat="1" ht="33.950000000000003" customHeight="1">
      <c r="A40" s="121" t="s">
        <v>55</v>
      </c>
      <c r="B40" s="121" t="s">
        <v>154</v>
      </c>
      <c r="C40" s="139" t="s">
        <v>188</v>
      </c>
      <c r="D40" s="122">
        <v>7.9580000000000002</v>
      </c>
      <c r="E40" s="140">
        <v>7.3929999999999998</v>
      </c>
      <c r="F40" s="140">
        <v>1.2629999999999999</v>
      </c>
      <c r="G40" s="124">
        <v>1.24</v>
      </c>
      <c r="H40" s="124">
        <v>2.3E-2</v>
      </c>
      <c r="I40" s="140">
        <v>0</v>
      </c>
      <c r="J40" s="124">
        <v>0</v>
      </c>
      <c r="K40" s="140">
        <v>6.13</v>
      </c>
      <c r="L40" s="124">
        <v>3.778</v>
      </c>
      <c r="M40" s="124">
        <v>0</v>
      </c>
      <c r="N40" s="124">
        <v>2.3519999999999999</v>
      </c>
      <c r="O40" s="140">
        <v>0</v>
      </c>
      <c r="P40" s="124">
        <v>0</v>
      </c>
      <c r="Q40" s="124">
        <v>0</v>
      </c>
      <c r="R40" s="124">
        <v>0</v>
      </c>
      <c r="S40" s="124">
        <v>0</v>
      </c>
      <c r="T40" s="124">
        <v>0</v>
      </c>
      <c r="U40" s="141">
        <v>53200</v>
      </c>
      <c r="V40" s="141">
        <f t="shared" ref="V40:V71" si="4">E40*U40</f>
        <v>393307.6</v>
      </c>
      <c r="W40" s="142">
        <v>0</v>
      </c>
      <c r="X40" s="129">
        <v>0</v>
      </c>
      <c r="Y40" s="129">
        <v>0</v>
      </c>
      <c r="Z40" s="129">
        <v>0</v>
      </c>
      <c r="AA40" s="129">
        <v>0</v>
      </c>
      <c r="AB40" s="142">
        <v>0.56499999999999995</v>
      </c>
      <c r="AC40" s="129">
        <v>0</v>
      </c>
      <c r="AD40" s="129">
        <v>0</v>
      </c>
      <c r="AE40" s="129">
        <v>0.56499999999999995</v>
      </c>
      <c r="AF40" s="131">
        <v>26600</v>
      </c>
      <c r="AG40" s="95">
        <f t="shared" si="0"/>
        <v>15029</v>
      </c>
      <c r="AH40" s="131">
        <f t="shared" si="1"/>
        <v>31170.792000000001</v>
      </c>
      <c r="AI40" s="141">
        <f t="shared" ref="AI40:AI71" si="5">AH40+AG40+V40</f>
        <v>439507.39199999999</v>
      </c>
    </row>
    <row r="41" spans="1:35" s="111" customFormat="1" ht="33.950000000000003" customHeight="1">
      <c r="A41" s="121" t="s">
        <v>55</v>
      </c>
      <c r="B41" s="121" t="s">
        <v>154</v>
      </c>
      <c r="C41" s="139" t="s">
        <v>189</v>
      </c>
      <c r="D41" s="122">
        <v>1.256</v>
      </c>
      <c r="E41" s="140">
        <v>1.256</v>
      </c>
      <c r="F41" s="140">
        <v>1.256</v>
      </c>
      <c r="G41" s="124">
        <v>1.256</v>
      </c>
      <c r="H41" s="124">
        <v>0</v>
      </c>
      <c r="I41" s="140">
        <v>0</v>
      </c>
      <c r="J41" s="124">
        <v>0</v>
      </c>
      <c r="K41" s="140">
        <v>0</v>
      </c>
      <c r="L41" s="124">
        <v>0</v>
      </c>
      <c r="M41" s="124">
        <v>0</v>
      </c>
      <c r="N41" s="124">
        <v>0</v>
      </c>
      <c r="O41" s="140">
        <v>0</v>
      </c>
      <c r="P41" s="124">
        <v>0</v>
      </c>
      <c r="Q41" s="124">
        <v>0</v>
      </c>
      <c r="R41" s="124">
        <v>0</v>
      </c>
      <c r="S41" s="124">
        <v>0</v>
      </c>
      <c r="T41" s="124">
        <v>0</v>
      </c>
      <c r="U41" s="141">
        <v>53200</v>
      </c>
      <c r="V41" s="141">
        <f t="shared" si="4"/>
        <v>66819.199999999997</v>
      </c>
      <c r="W41" s="142">
        <v>0</v>
      </c>
      <c r="X41" s="129">
        <v>0</v>
      </c>
      <c r="Y41" s="129">
        <v>0</v>
      </c>
      <c r="Z41" s="129">
        <v>0</v>
      </c>
      <c r="AA41" s="129">
        <v>0</v>
      </c>
      <c r="AB41" s="142">
        <v>0</v>
      </c>
      <c r="AC41" s="129">
        <v>0</v>
      </c>
      <c r="AD41" s="129">
        <v>0</v>
      </c>
      <c r="AE41" s="129">
        <v>0</v>
      </c>
      <c r="AF41" s="131">
        <v>26600</v>
      </c>
      <c r="AG41" s="95">
        <f t="shared" si="0"/>
        <v>0</v>
      </c>
      <c r="AH41" s="131">
        <f t="shared" si="1"/>
        <v>1688.0640000000001</v>
      </c>
      <c r="AI41" s="141">
        <f t="shared" si="5"/>
        <v>68507.263999999996</v>
      </c>
    </row>
    <row r="42" spans="1:35" s="111" customFormat="1" ht="33.950000000000003" customHeight="1">
      <c r="A42" s="121" t="s">
        <v>55</v>
      </c>
      <c r="B42" s="121" t="s">
        <v>154</v>
      </c>
      <c r="C42" s="139" t="s">
        <v>190</v>
      </c>
      <c r="D42" s="122">
        <v>7.8920000000000003</v>
      </c>
      <c r="E42" s="140">
        <v>7.8920000000000003</v>
      </c>
      <c r="F42" s="140">
        <v>1.03</v>
      </c>
      <c r="G42" s="124">
        <v>1.03</v>
      </c>
      <c r="H42" s="124">
        <v>0</v>
      </c>
      <c r="I42" s="140">
        <v>0</v>
      </c>
      <c r="J42" s="124">
        <v>0</v>
      </c>
      <c r="K42" s="140">
        <v>6.8620000000000001</v>
      </c>
      <c r="L42" s="124">
        <v>0.15</v>
      </c>
      <c r="M42" s="124">
        <v>0</v>
      </c>
      <c r="N42" s="124">
        <v>6.7119999999999997</v>
      </c>
      <c r="O42" s="140">
        <v>0</v>
      </c>
      <c r="P42" s="124">
        <v>0</v>
      </c>
      <c r="Q42" s="124">
        <v>0</v>
      </c>
      <c r="R42" s="124">
        <v>0</v>
      </c>
      <c r="S42" s="124">
        <v>0</v>
      </c>
      <c r="T42" s="124">
        <v>0</v>
      </c>
      <c r="U42" s="141">
        <v>53200</v>
      </c>
      <c r="V42" s="141">
        <f t="shared" si="4"/>
        <v>419854.4</v>
      </c>
      <c r="W42" s="142">
        <v>0</v>
      </c>
      <c r="X42" s="129">
        <v>0</v>
      </c>
      <c r="Y42" s="129">
        <v>0</v>
      </c>
      <c r="Z42" s="129">
        <v>0</v>
      </c>
      <c r="AA42" s="129">
        <v>0</v>
      </c>
      <c r="AB42" s="142">
        <v>0</v>
      </c>
      <c r="AC42" s="129">
        <v>0</v>
      </c>
      <c r="AD42" s="129">
        <v>0</v>
      </c>
      <c r="AE42" s="129">
        <v>0</v>
      </c>
      <c r="AF42" s="131">
        <v>26600</v>
      </c>
      <c r="AG42" s="95">
        <f t="shared" si="0"/>
        <v>0</v>
      </c>
      <c r="AH42" s="131">
        <f t="shared" si="1"/>
        <v>23363.448</v>
      </c>
      <c r="AI42" s="141">
        <f t="shared" si="5"/>
        <v>443217.848</v>
      </c>
    </row>
    <row r="43" spans="1:35" s="111" customFormat="1" ht="33.950000000000003" customHeight="1">
      <c r="A43" s="121" t="s">
        <v>55</v>
      </c>
      <c r="B43" s="121" t="s">
        <v>154</v>
      </c>
      <c r="C43" s="139" t="s">
        <v>191</v>
      </c>
      <c r="D43" s="122">
        <v>2.8969999999999998</v>
      </c>
      <c r="E43" s="140">
        <v>2.8969999999999998</v>
      </c>
      <c r="F43" s="140">
        <v>2.4129999999999998</v>
      </c>
      <c r="G43" s="124">
        <v>0.57799999999999996</v>
      </c>
      <c r="H43" s="124">
        <v>1.835</v>
      </c>
      <c r="I43" s="140">
        <v>0</v>
      </c>
      <c r="J43" s="124">
        <v>0</v>
      </c>
      <c r="K43" s="140">
        <v>0.48399999999999999</v>
      </c>
      <c r="L43" s="124">
        <v>0</v>
      </c>
      <c r="M43" s="124">
        <v>0</v>
      </c>
      <c r="N43" s="124">
        <v>0.48399999999999999</v>
      </c>
      <c r="O43" s="140">
        <v>0</v>
      </c>
      <c r="P43" s="124">
        <v>0</v>
      </c>
      <c r="Q43" s="124">
        <v>0</v>
      </c>
      <c r="R43" s="124">
        <v>0</v>
      </c>
      <c r="S43" s="124">
        <v>0</v>
      </c>
      <c r="T43" s="124">
        <v>0</v>
      </c>
      <c r="U43" s="141">
        <v>53200</v>
      </c>
      <c r="V43" s="141">
        <f t="shared" si="4"/>
        <v>154120.4</v>
      </c>
      <c r="W43" s="142">
        <v>0</v>
      </c>
      <c r="X43" s="129">
        <v>0</v>
      </c>
      <c r="Y43" s="129">
        <v>0</v>
      </c>
      <c r="Z43" s="129">
        <v>0</v>
      </c>
      <c r="AA43" s="129">
        <v>0</v>
      </c>
      <c r="AB43" s="142">
        <v>0</v>
      </c>
      <c r="AC43" s="129">
        <v>0</v>
      </c>
      <c r="AD43" s="129">
        <v>0</v>
      </c>
      <c r="AE43" s="129">
        <v>0</v>
      </c>
      <c r="AF43" s="131">
        <v>26600</v>
      </c>
      <c r="AG43" s="95">
        <f t="shared" si="0"/>
        <v>0</v>
      </c>
      <c r="AH43" s="131">
        <f t="shared" si="1"/>
        <v>4764.768</v>
      </c>
      <c r="AI43" s="141">
        <f t="shared" si="5"/>
        <v>158885.16800000001</v>
      </c>
    </row>
    <row r="44" spans="1:35" s="111" customFormat="1" ht="33.950000000000003" customHeight="1">
      <c r="A44" s="121" t="s">
        <v>55</v>
      </c>
      <c r="B44" s="121" t="s">
        <v>154</v>
      </c>
      <c r="C44" s="139" t="s">
        <v>192</v>
      </c>
      <c r="D44" s="122">
        <v>5.4450000000000003</v>
      </c>
      <c r="E44" s="140">
        <v>5.4450000000000003</v>
      </c>
      <c r="F44" s="140">
        <v>0.35499999999999998</v>
      </c>
      <c r="G44" s="124">
        <v>0.35499999999999998</v>
      </c>
      <c r="H44" s="124">
        <v>0</v>
      </c>
      <c r="I44" s="140">
        <v>0</v>
      </c>
      <c r="J44" s="124">
        <v>0</v>
      </c>
      <c r="K44" s="140">
        <v>5.09</v>
      </c>
      <c r="L44" s="124">
        <v>1.5509999999999999</v>
      </c>
      <c r="M44" s="124">
        <v>0</v>
      </c>
      <c r="N44" s="124">
        <v>3.5390000000000001</v>
      </c>
      <c r="O44" s="140">
        <v>0</v>
      </c>
      <c r="P44" s="124">
        <v>0</v>
      </c>
      <c r="Q44" s="124">
        <v>0</v>
      </c>
      <c r="R44" s="124">
        <v>0</v>
      </c>
      <c r="S44" s="124">
        <v>0</v>
      </c>
      <c r="T44" s="124">
        <v>0</v>
      </c>
      <c r="U44" s="141">
        <v>53200</v>
      </c>
      <c r="V44" s="141">
        <f t="shared" si="4"/>
        <v>289674</v>
      </c>
      <c r="W44" s="142">
        <v>0</v>
      </c>
      <c r="X44" s="129">
        <v>0</v>
      </c>
      <c r="Y44" s="129">
        <v>0</v>
      </c>
      <c r="Z44" s="129">
        <v>0</v>
      </c>
      <c r="AA44" s="129">
        <v>0</v>
      </c>
      <c r="AB44" s="142">
        <v>0</v>
      </c>
      <c r="AC44" s="129">
        <v>0</v>
      </c>
      <c r="AD44" s="129">
        <v>0</v>
      </c>
      <c r="AE44" s="129">
        <v>0</v>
      </c>
      <c r="AF44" s="131">
        <v>26600</v>
      </c>
      <c r="AG44" s="95">
        <f t="shared" si="0"/>
        <v>0</v>
      </c>
      <c r="AH44" s="131">
        <f t="shared" si="1"/>
        <v>20667.78</v>
      </c>
      <c r="AI44" s="141">
        <f t="shared" si="5"/>
        <v>310341.78000000003</v>
      </c>
    </row>
    <row r="45" spans="1:35" s="111" customFormat="1" ht="33.950000000000003" customHeight="1">
      <c r="A45" s="121" t="s">
        <v>55</v>
      </c>
      <c r="B45" s="121" t="s">
        <v>154</v>
      </c>
      <c r="C45" s="139" t="s">
        <v>193</v>
      </c>
      <c r="D45" s="122">
        <v>16.521999999999998</v>
      </c>
      <c r="E45" s="140">
        <v>16.521999999999998</v>
      </c>
      <c r="F45" s="140">
        <v>2.0259999999999998</v>
      </c>
      <c r="G45" s="124">
        <v>1.256</v>
      </c>
      <c r="H45" s="124">
        <v>0.77</v>
      </c>
      <c r="I45" s="140">
        <v>0</v>
      </c>
      <c r="J45" s="124">
        <v>0</v>
      </c>
      <c r="K45" s="140">
        <v>14.496</v>
      </c>
      <c r="L45" s="124">
        <v>2.0350000000000001</v>
      </c>
      <c r="M45" s="124">
        <v>0</v>
      </c>
      <c r="N45" s="124">
        <v>12.461</v>
      </c>
      <c r="O45" s="140">
        <v>0</v>
      </c>
      <c r="P45" s="124">
        <v>0</v>
      </c>
      <c r="Q45" s="124">
        <v>0</v>
      </c>
      <c r="R45" s="124">
        <v>0</v>
      </c>
      <c r="S45" s="124">
        <v>0</v>
      </c>
      <c r="T45" s="124">
        <v>0</v>
      </c>
      <c r="U45" s="141">
        <v>53200</v>
      </c>
      <c r="V45" s="141">
        <f t="shared" si="4"/>
        <v>878970.4</v>
      </c>
      <c r="W45" s="142">
        <v>0</v>
      </c>
      <c r="X45" s="129">
        <v>0</v>
      </c>
      <c r="Y45" s="129">
        <v>0</v>
      </c>
      <c r="Z45" s="129">
        <v>0</v>
      </c>
      <c r="AA45" s="129">
        <v>0</v>
      </c>
      <c r="AB45" s="142">
        <v>0</v>
      </c>
      <c r="AC45" s="129">
        <v>0</v>
      </c>
      <c r="AD45" s="129">
        <v>0</v>
      </c>
      <c r="AE45" s="129">
        <v>0</v>
      </c>
      <c r="AF45" s="131">
        <v>26600</v>
      </c>
      <c r="AG45" s="95">
        <f t="shared" si="0"/>
        <v>0</v>
      </c>
      <c r="AH45" s="131">
        <f t="shared" si="1"/>
        <v>53792.868000000002</v>
      </c>
      <c r="AI45" s="141">
        <f t="shared" si="5"/>
        <v>932763.26800000004</v>
      </c>
    </row>
    <row r="46" spans="1:35" s="111" customFormat="1" ht="33.950000000000003" customHeight="1">
      <c r="A46" s="121" t="s">
        <v>55</v>
      </c>
      <c r="B46" s="121" t="s">
        <v>154</v>
      </c>
      <c r="C46" s="139" t="s">
        <v>194</v>
      </c>
      <c r="D46" s="122">
        <v>8.7720000000000002</v>
      </c>
      <c r="E46" s="140">
        <v>8.7720000000000002</v>
      </c>
      <c r="F46" s="140">
        <v>0.625</v>
      </c>
      <c r="G46" s="124">
        <v>0.625</v>
      </c>
      <c r="H46" s="124">
        <v>0</v>
      </c>
      <c r="I46" s="140">
        <v>0</v>
      </c>
      <c r="J46" s="124">
        <v>0</v>
      </c>
      <c r="K46" s="140">
        <v>8.1470000000000002</v>
      </c>
      <c r="L46" s="124">
        <v>1.728</v>
      </c>
      <c r="M46" s="124">
        <v>0</v>
      </c>
      <c r="N46" s="124">
        <v>6.4189999999999996</v>
      </c>
      <c r="O46" s="140">
        <v>0</v>
      </c>
      <c r="P46" s="124">
        <v>0</v>
      </c>
      <c r="Q46" s="124">
        <v>0</v>
      </c>
      <c r="R46" s="124">
        <v>0</v>
      </c>
      <c r="S46" s="124">
        <v>0</v>
      </c>
      <c r="T46" s="124">
        <v>0</v>
      </c>
      <c r="U46" s="141">
        <v>53200</v>
      </c>
      <c r="V46" s="141">
        <f t="shared" si="4"/>
        <v>466670.4</v>
      </c>
      <c r="W46" s="142">
        <v>0</v>
      </c>
      <c r="X46" s="129">
        <v>0</v>
      </c>
      <c r="Y46" s="129">
        <v>0</v>
      </c>
      <c r="Z46" s="129">
        <v>0</v>
      </c>
      <c r="AA46" s="129">
        <v>0</v>
      </c>
      <c r="AB46" s="142">
        <v>0</v>
      </c>
      <c r="AC46" s="129">
        <v>0</v>
      </c>
      <c r="AD46" s="129">
        <v>0</v>
      </c>
      <c r="AE46" s="129">
        <v>0</v>
      </c>
      <c r="AF46" s="131">
        <v>26600</v>
      </c>
      <c r="AG46" s="95">
        <f t="shared" si="0"/>
        <v>0</v>
      </c>
      <c r="AH46" s="131">
        <f t="shared" si="1"/>
        <v>31119.768</v>
      </c>
      <c r="AI46" s="141">
        <f t="shared" si="5"/>
        <v>497790.16800000001</v>
      </c>
    </row>
    <row r="47" spans="1:35" s="111" customFormat="1" ht="33.950000000000003" customHeight="1">
      <c r="A47" s="121" t="s">
        <v>55</v>
      </c>
      <c r="B47" s="121" t="s">
        <v>154</v>
      </c>
      <c r="C47" s="139" t="s">
        <v>195</v>
      </c>
      <c r="D47" s="122">
        <v>5.7140000000000004</v>
      </c>
      <c r="E47" s="140">
        <v>5.34</v>
      </c>
      <c r="F47" s="140">
        <v>2.8740000000000001</v>
      </c>
      <c r="G47" s="124">
        <v>1.242</v>
      </c>
      <c r="H47" s="124">
        <v>1.6319999999999999</v>
      </c>
      <c r="I47" s="140">
        <v>0</v>
      </c>
      <c r="J47" s="124">
        <v>0</v>
      </c>
      <c r="K47" s="140">
        <v>2.2789999999999999</v>
      </c>
      <c r="L47" s="124">
        <v>0</v>
      </c>
      <c r="M47" s="124">
        <v>0.20899999999999999</v>
      </c>
      <c r="N47" s="124">
        <v>2.0699999999999998</v>
      </c>
      <c r="O47" s="140">
        <v>0.187</v>
      </c>
      <c r="P47" s="124">
        <v>6.3E-2</v>
      </c>
      <c r="Q47" s="124">
        <v>0</v>
      </c>
      <c r="R47" s="124">
        <v>0</v>
      </c>
      <c r="S47" s="124">
        <v>0</v>
      </c>
      <c r="T47" s="124">
        <v>0.124</v>
      </c>
      <c r="U47" s="141">
        <v>53200</v>
      </c>
      <c r="V47" s="141">
        <f t="shared" si="4"/>
        <v>284088</v>
      </c>
      <c r="W47" s="142">
        <v>0.374</v>
      </c>
      <c r="X47" s="129">
        <v>0.374</v>
      </c>
      <c r="Y47" s="129">
        <v>0</v>
      </c>
      <c r="Z47" s="129">
        <v>0</v>
      </c>
      <c r="AA47" s="129">
        <v>0</v>
      </c>
      <c r="AB47" s="142">
        <v>0</v>
      </c>
      <c r="AC47" s="129">
        <v>0</v>
      </c>
      <c r="AD47" s="129">
        <v>0</v>
      </c>
      <c r="AE47" s="129">
        <v>0</v>
      </c>
      <c r="AF47" s="131">
        <v>26600</v>
      </c>
      <c r="AG47" s="95">
        <f t="shared" si="0"/>
        <v>9948.4</v>
      </c>
      <c r="AH47" s="131">
        <f t="shared" si="1"/>
        <v>11906.16</v>
      </c>
      <c r="AI47" s="141">
        <f t="shared" si="5"/>
        <v>305942.56</v>
      </c>
    </row>
    <row r="48" spans="1:35" s="111" customFormat="1" ht="33.950000000000003" customHeight="1">
      <c r="A48" s="121" t="s">
        <v>55</v>
      </c>
      <c r="B48" s="121" t="s">
        <v>154</v>
      </c>
      <c r="C48" s="139" t="s">
        <v>196</v>
      </c>
      <c r="D48" s="122">
        <v>15.701000000000001</v>
      </c>
      <c r="E48" s="140">
        <v>15.701000000000001</v>
      </c>
      <c r="F48" s="140">
        <v>0</v>
      </c>
      <c r="G48" s="124">
        <v>0</v>
      </c>
      <c r="H48" s="124">
        <v>0</v>
      </c>
      <c r="I48" s="140">
        <v>0</v>
      </c>
      <c r="J48" s="124">
        <v>0</v>
      </c>
      <c r="K48" s="140">
        <v>15.701000000000001</v>
      </c>
      <c r="L48" s="124">
        <v>0</v>
      </c>
      <c r="M48" s="124">
        <v>0</v>
      </c>
      <c r="N48" s="124">
        <v>15.701000000000001</v>
      </c>
      <c r="O48" s="140">
        <v>0</v>
      </c>
      <c r="P48" s="124">
        <v>0</v>
      </c>
      <c r="Q48" s="124">
        <v>0</v>
      </c>
      <c r="R48" s="124">
        <v>0</v>
      </c>
      <c r="S48" s="124">
        <v>0</v>
      </c>
      <c r="T48" s="124">
        <v>0</v>
      </c>
      <c r="U48" s="141">
        <v>53200</v>
      </c>
      <c r="V48" s="141">
        <f t="shared" si="4"/>
        <v>835293.2</v>
      </c>
      <c r="W48" s="142">
        <v>0</v>
      </c>
      <c r="X48" s="129">
        <v>0</v>
      </c>
      <c r="Y48" s="129">
        <v>0</v>
      </c>
      <c r="Z48" s="129">
        <v>0</v>
      </c>
      <c r="AA48" s="129">
        <v>0</v>
      </c>
      <c r="AB48" s="142">
        <v>0</v>
      </c>
      <c r="AC48" s="129">
        <v>0</v>
      </c>
      <c r="AD48" s="129">
        <v>0</v>
      </c>
      <c r="AE48" s="129">
        <v>0</v>
      </c>
      <c r="AF48" s="131">
        <v>26600</v>
      </c>
      <c r="AG48" s="95">
        <f t="shared" si="0"/>
        <v>0</v>
      </c>
      <c r="AH48" s="131">
        <f t="shared" si="1"/>
        <v>49363.944000000003</v>
      </c>
      <c r="AI48" s="141">
        <f t="shared" si="5"/>
        <v>884657.14399999997</v>
      </c>
    </row>
    <row r="49" spans="1:35" s="111" customFormat="1" ht="33.950000000000003" customHeight="1">
      <c r="A49" s="121" t="s">
        <v>55</v>
      </c>
      <c r="B49" s="121" t="s">
        <v>154</v>
      </c>
      <c r="C49" s="139" t="s">
        <v>197</v>
      </c>
      <c r="D49" s="122">
        <v>5.282</v>
      </c>
      <c r="E49" s="140">
        <v>5.2329999999999997</v>
      </c>
      <c r="F49" s="140">
        <v>0.29599999999999999</v>
      </c>
      <c r="G49" s="124">
        <v>0</v>
      </c>
      <c r="H49" s="124">
        <v>0.29599999999999999</v>
      </c>
      <c r="I49" s="140">
        <v>0</v>
      </c>
      <c r="J49" s="124">
        <v>0</v>
      </c>
      <c r="K49" s="140">
        <v>4.9370000000000003</v>
      </c>
      <c r="L49" s="124">
        <v>1.04</v>
      </c>
      <c r="M49" s="124">
        <v>0.95799999999999996</v>
      </c>
      <c r="N49" s="124">
        <v>2.9390000000000001</v>
      </c>
      <c r="O49" s="140">
        <v>0</v>
      </c>
      <c r="P49" s="124">
        <v>0</v>
      </c>
      <c r="Q49" s="124">
        <v>0</v>
      </c>
      <c r="R49" s="124">
        <v>0</v>
      </c>
      <c r="S49" s="124">
        <v>0</v>
      </c>
      <c r="T49" s="124">
        <v>0</v>
      </c>
      <c r="U49" s="141">
        <v>53200</v>
      </c>
      <c r="V49" s="141">
        <f t="shared" si="4"/>
        <v>278395.59999999998</v>
      </c>
      <c r="W49" s="142">
        <v>4.9000000000000002E-2</v>
      </c>
      <c r="X49" s="129">
        <v>4.9000000000000002E-2</v>
      </c>
      <c r="Y49" s="129">
        <v>0</v>
      </c>
      <c r="Z49" s="129">
        <v>0</v>
      </c>
      <c r="AA49" s="129">
        <v>0</v>
      </c>
      <c r="AB49" s="142">
        <v>0</v>
      </c>
      <c r="AC49" s="129">
        <v>0</v>
      </c>
      <c r="AD49" s="129">
        <v>0</v>
      </c>
      <c r="AE49" s="129">
        <v>0</v>
      </c>
      <c r="AF49" s="131">
        <v>26600</v>
      </c>
      <c r="AG49" s="95">
        <f t="shared" si="0"/>
        <v>1303.4000000000001</v>
      </c>
      <c r="AH49" s="131">
        <f t="shared" si="1"/>
        <v>21601.752</v>
      </c>
      <c r="AI49" s="141">
        <f t="shared" si="5"/>
        <v>301300.75199999998</v>
      </c>
    </row>
    <row r="50" spans="1:35" s="111" customFormat="1" ht="33.950000000000003" customHeight="1">
      <c r="A50" s="121" t="s">
        <v>55</v>
      </c>
      <c r="B50" s="121" t="s">
        <v>154</v>
      </c>
      <c r="C50" s="139" t="s">
        <v>198</v>
      </c>
      <c r="D50" s="122">
        <v>4.6520000000000001</v>
      </c>
      <c r="E50" s="140">
        <v>4.6520000000000001</v>
      </c>
      <c r="F50" s="140">
        <v>0.875</v>
      </c>
      <c r="G50" s="124">
        <v>0.875</v>
      </c>
      <c r="H50" s="124">
        <v>0</v>
      </c>
      <c r="I50" s="140">
        <v>0</v>
      </c>
      <c r="J50" s="124">
        <v>0</v>
      </c>
      <c r="K50" s="140">
        <v>3.7770000000000001</v>
      </c>
      <c r="L50" s="124">
        <v>0</v>
      </c>
      <c r="M50" s="124">
        <v>0</v>
      </c>
      <c r="N50" s="124">
        <v>3.7770000000000001</v>
      </c>
      <c r="O50" s="140">
        <v>0</v>
      </c>
      <c r="P50" s="124">
        <v>0</v>
      </c>
      <c r="Q50" s="124">
        <v>0</v>
      </c>
      <c r="R50" s="124">
        <v>0</v>
      </c>
      <c r="S50" s="124">
        <v>0</v>
      </c>
      <c r="T50" s="124">
        <v>0</v>
      </c>
      <c r="U50" s="141">
        <v>53200</v>
      </c>
      <c r="V50" s="141">
        <f t="shared" si="4"/>
        <v>247486.4</v>
      </c>
      <c r="W50" s="142">
        <v>0</v>
      </c>
      <c r="X50" s="129">
        <v>0</v>
      </c>
      <c r="Y50" s="129">
        <v>0</v>
      </c>
      <c r="Z50" s="129">
        <v>0</v>
      </c>
      <c r="AA50" s="129">
        <v>0</v>
      </c>
      <c r="AB50" s="142">
        <v>0</v>
      </c>
      <c r="AC50" s="129">
        <v>0</v>
      </c>
      <c r="AD50" s="129">
        <v>0</v>
      </c>
      <c r="AE50" s="129">
        <v>0</v>
      </c>
      <c r="AF50" s="131">
        <v>26600</v>
      </c>
      <c r="AG50" s="95">
        <f t="shared" si="0"/>
        <v>0</v>
      </c>
      <c r="AH50" s="131">
        <f t="shared" si="1"/>
        <v>13050.888000000001</v>
      </c>
      <c r="AI50" s="141">
        <f t="shared" si="5"/>
        <v>260537.288</v>
      </c>
    </row>
    <row r="51" spans="1:35" s="111" customFormat="1" ht="33.950000000000003" customHeight="1">
      <c r="A51" s="121" t="s">
        <v>55</v>
      </c>
      <c r="B51" s="121" t="s">
        <v>154</v>
      </c>
      <c r="C51" s="139" t="s">
        <v>199</v>
      </c>
      <c r="D51" s="122">
        <v>17.036000000000001</v>
      </c>
      <c r="E51" s="140">
        <v>16.55</v>
      </c>
      <c r="F51" s="140">
        <v>6.2990000000000004</v>
      </c>
      <c r="G51" s="124">
        <v>1.27</v>
      </c>
      <c r="H51" s="124">
        <v>5.0289999999999999</v>
      </c>
      <c r="I51" s="140">
        <v>0</v>
      </c>
      <c r="J51" s="124">
        <v>0</v>
      </c>
      <c r="K51" s="140">
        <v>10.201000000000001</v>
      </c>
      <c r="L51" s="124">
        <v>4.8639999999999999</v>
      </c>
      <c r="M51" s="124">
        <v>0</v>
      </c>
      <c r="N51" s="124">
        <v>5.3369999999999997</v>
      </c>
      <c r="O51" s="140">
        <v>0.05</v>
      </c>
      <c r="P51" s="124">
        <v>0</v>
      </c>
      <c r="Q51" s="124">
        <v>0</v>
      </c>
      <c r="R51" s="124">
        <v>0</v>
      </c>
      <c r="S51" s="124">
        <v>0</v>
      </c>
      <c r="T51" s="124">
        <v>0.05</v>
      </c>
      <c r="U51" s="141">
        <v>53200</v>
      </c>
      <c r="V51" s="141">
        <f t="shared" si="4"/>
        <v>880460</v>
      </c>
      <c r="W51" s="142">
        <v>0.48599999999999999</v>
      </c>
      <c r="X51" s="129">
        <v>0.48599999999999999</v>
      </c>
      <c r="Y51" s="129">
        <v>0</v>
      </c>
      <c r="Z51" s="129">
        <v>0</v>
      </c>
      <c r="AA51" s="129">
        <v>0</v>
      </c>
      <c r="AB51" s="142">
        <v>0</v>
      </c>
      <c r="AC51" s="129">
        <v>0</v>
      </c>
      <c r="AD51" s="129">
        <v>0</v>
      </c>
      <c r="AE51" s="129">
        <v>0</v>
      </c>
      <c r="AF51" s="131">
        <v>26600</v>
      </c>
      <c r="AG51" s="95">
        <f t="shared" si="0"/>
        <v>12927.6</v>
      </c>
      <c r="AH51" s="131">
        <f t="shared" si="1"/>
        <v>53737.8</v>
      </c>
      <c r="AI51" s="141">
        <f t="shared" si="5"/>
        <v>947125.4</v>
      </c>
    </row>
    <row r="52" spans="1:35" s="111" customFormat="1" ht="33.950000000000003" customHeight="1">
      <c r="A52" s="121" t="s">
        <v>55</v>
      </c>
      <c r="B52" s="121" t="s">
        <v>154</v>
      </c>
      <c r="C52" s="139" t="s">
        <v>200</v>
      </c>
      <c r="D52" s="122">
        <v>3.4239999999999999</v>
      </c>
      <c r="E52" s="140">
        <v>3.28</v>
      </c>
      <c r="F52" s="140">
        <v>0.82499999999999996</v>
      </c>
      <c r="G52" s="124">
        <v>0.76200000000000001</v>
      </c>
      <c r="H52" s="124">
        <v>6.3E-2</v>
      </c>
      <c r="I52" s="140">
        <v>0</v>
      </c>
      <c r="J52" s="124">
        <v>0</v>
      </c>
      <c r="K52" s="140">
        <v>2.4550000000000001</v>
      </c>
      <c r="L52" s="124">
        <v>1.496</v>
      </c>
      <c r="M52" s="124">
        <v>0</v>
      </c>
      <c r="N52" s="124">
        <v>0.95899999999999996</v>
      </c>
      <c r="O52" s="140">
        <v>0</v>
      </c>
      <c r="P52" s="124">
        <v>0</v>
      </c>
      <c r="Q52" s="124">
        <v>0</v>
      </c>
      <c r="R52" s="124">
        <v>0</v>
      </c>
      <c r="S52" s="124">
        <v>0</v>
      </c>
      <c r="T52" s="124">
        <v>0</v>
      </c>
      <c r="U52" s="141">
        <v>53200</v>
      </c>
      <c r="V52" s="141">
        <f t="shared" si="4"/>
        <v>174496</v>
      </c>
      <c r="W52" s="142">
        <v>0.14399999999999999</v>
      </c>
      <c r="X52" s="129">
        <v>0.14399999999999999</v>
      </c>
      <c r="Y52" s="129">
        <v>0</v>
      </c>
      <c r="Z52" s="129">
        <v>0</v>
      </c>
      <c r="AA52" s="129">
        <v>0</v>
      </c>
      <c r="AB52" s="142">
        <v>0</v>
      </c>
      <c r="AC52" s="129">
        <v>0</v>
      </c>
      <c r="AD52" s="129">
        <v>0</v>
      </c>
      <c r="AE52" s="129">
        <v>0</v>
      </c>
      <c r="AF52" s="131">
        <v>26600</v>
      </c>
      <c r="AG52" s="95">
        <f t="shared" si="0"/>
        <v>3830.4</v>
      </c>
      <c r="AH52" s="131">
        <f t="shared" si="1"/>
        <v>12866.52</v>
      </c>
      <c r="AI52" s="141">
        <f t="shared" si="5"/>
        <v>191192.92</v>
      </c>
    </row>
    <row r="53" spans="1:35" s="111" customFormat="1" ht="33.950000000000003" customHeight="1">
      <c r="A53" s="121" t="s">
        <v>55</v>
      </c>
      <c r="B53" s="121" t="s">
        <v>154</v>
      </c>
      <c r="C53" s="139" t="s">
        <v>201</v>
      </c>
      <c r="D53" s="122">
        <v>9.1660000000000004</v>
      </c>
      <c r="E53" s="140">
        <v>9.0920000000000005</v>
      </c>
      <c r="F53" s="140">
        <v>0.65200000000000002</v>
      </c>
      <c r="G53" s="124">
        <v>0</v>
      </c>
      <c r="H53" s="124">
        <v>0.65200000000000002</v>
      </c>
      <c r="I53" s="140">
        <v>0</v>
      </c>
      <c r="J53" s="124">
        <v>0</v>
      </c>
      <c r="K53" s="140">
        <v>8.44</v>
      </c>
      <c r="L53" s="124">
        <v>3.0470000000000002</v>
      </c>
      <c r="M53" s="124">
        <v>0</v>
      </c>
      <c r="N53" s="124">
        <v>5.3929999999999998</v>
      </c>
      <c r="O53" s="140">
        <v>0</v>
      </c>
      <c r="P53" s="124">
        <v>0</v>
      </c>
      <c r="Q53" s="124">
        <v>0</v>
      </c>
      <c r="R53" s="124">
        <v>0</v>
      </c>
      <c r="S53" s="124">
        <v>0</v>
      </c>
      <c r="T53" s="124">
        <v>0</v>
      </c>
      <c r="U53" s="141">
        <v>53200</v>
      </c>
      <c r="V53" s="141">
        <f t="shared" si="4"/>
        <v>483694.4</v>
      </c>
      <c r="W53" s="142">
        <v>0</v>
      </c>
      <c r="X53" s="129">
        <v>0</v>
      </c>
      <c r="Y53" s="129">
        <v>0</v>
      </c>
      <c r="Z53" s="129">
        <v>0</v>
      </c>
      <c r="AA53" s="129">
        <v>0</v>
      </c>
      <c r="AB53" s="142">
        <v>7.3999999999999996E-2</v>
      </c>
      <c r="AC53" s="129">
        <v>0</v>
      </c>
      <c r="AD53" s="129">
        <v>0</v>
      </c>
      <c r="AE53" s="129">
        <v>7.3999999999999996E-2</v>
      </c>
      <c r="AF53" s="131">
        <v>26600</v>
      </c>
      <c r="AG53" s="95">
        <f t="shared" si="0"/>
        <v>1968.4</v>
      </c>
      <c r="AH53" s="131">
        <f t="shared" si="1"/>
        <v>35638.548000000003</v>
      </c>
      <c r="AI53" s="141">
        <f t="shared" si="5"/>
        <v>521301.348</v>
      </c>
    </row>
    <row r="54" spans="1:35" s="111" customFormat="1" ht="33.950000000000003" customHeight="1">
      <c r="A54" s="121" t="s">
        <v>55</v>
      </c>
      <c r="B54" s="121" t="s">
        <v>154</v>
      </c>
      <c r="C54" s="139" t="s">
        <v>202</v>
      </c>
      <c r="D54" s="122">
        <v>11.789</v>
      </c>
      <c r="E54" s="140">
        <v>11.789</v>
      </c>
      <c r="F54" s="140">
        <v>1.004</v>
      </c>
      <c r="G54" s="124">
        <v>1.004</v>
      </c>
      <c r="H54" s="124">
        <v>0</v>
      </c>
      <c r="I54" s="140">
        <v>0</v>
      </c>
      <c r="J54" s="124">
        <v>0</v>
      </c>
      <c r="K54" s="140">
        <v>10.785</v>
      </c>
      <c r="L54" s="124">
        <v>7.056</v>
      </c>
      <c r="M54" s="124">
        <v>0</v>
      </c>
      <c r="N54" s="124">
        <v>3.7290000000000001</v>
      </c>
      <c r="O54" s="140">
        <v>0</v>
      </c>
      <c r="P54" s="124">
        <v>0</v>
      </c>
      <c r="Q54" s="124">
        <v>0</v>
      </c>
      <c r="R54" s="124">
        <v>0</v>
      </c>
      <c r="S54" s="124">
        <v>0</v>
      </c>
      <c r="T54" s="124">
        <v>0</v>
      </c>
      <c r="U54" s="141">
        <v>53200</v>
      </c>
      <c r="V54" s="141">
        <f t="shared" si="4"/>
        <v>627174.80000000005</v>
      </c>
      <c r="W54" s="142">
        <v>0</v>
      </c>
      <c r="X54" s="129">
        <v>0</v>
      </c>
      <c r="Y54" s="129">
        <v>0</v>
      </c>
      <c r="Z54" s="129">
        <v>0</v>
      </c>
      <c r="AA54" s="129">
        <v>0</v>
      </c>
      <c r="AB54" s="142">
        <v>0</v>
      </c>
      <c r="AC54" s="129">
        <v>0</v>
      </c>
      <c r="AD54" s="129">
        <v>0</v>
      </c>
      <c r="AE54" s="129">
        <v>0</v>
      </c>
      <c r="AF54" s="131">
        <v>26600</v>
      </c>
      <c r="AG54" s="95">
        <f t="shared" si="0"/>
        <v>0</v>
      </c>
      <c r="AH54" s="131">
        <f t="shared" si="1"/>
        <v>54308.616000000002</v>
      </c>
      <c r="AI54" s="141">
        <f t="shared" si="5"/>
        <v>681483.41599999997</v>
      </c>
    </row>
    <row r="55" spans="1:35" s="111" customFormat="1" ht="33.950000000000003" customHeight="1">
      <c r="A55" s="121" t="s">
        <v>55</v>
      </c>
      <c r="B55" s="121" t="s">
        <v>154</v>
      </c>
      <c r="C55" s="139" t="s">
        <v>203</v>
      </c>
      <c r="D55" s="122">
        <v>7.9020000000000001</v>
      </c>
      <c r="E55" s="140">
        <v>7.9020000000000001</v>
      </c>
      <c r="F55" s="140">
        <v>0</v>
      </c>
      <c r="G55" s="124">
        <v>0</v>
      </c>
      <c r="H55" s="124">
        <v>0</v>
      </c>
      <c r="I55" s="140">
        <v>0</v>
      </c>
      <c r="J55" s="124">
        <v>0</v>
      </c>
      <c r="K55" s="140">
        <v>7.9020000000000001</v>
      </c>
      <c r="L55" s="124">
        <v>0</v>
      </c>
      <c r="M55" s="124">
        <v>0</v>
      </c>
      <c r="N55" s="124">
        <v>7.9020000000000001</v>
      </c>
      <c r="O55" s="140">
        <v>0</v>
      </c>
      <c r="P55" s="124">
        <v>0</v>
      </c>
      <c r="Q55" s="124">
        <v>0</v>
      </c>
      <c r="R55" s="124">
        <v>0</v>
      </c>
      <c r="S55" s="124">
        <v>0</v>
      </c>
      <c r="T55" s="124">
        <v>0</v>
      </c>
      <c r="U55" s="141">
        <v>53200</v>
      </c>
      <c r="V55" s="141">
        <f t="shared" si="4"/>
        <v>420386.4</v>
      </c>
      <c r="W55" s="142">
        <v>0</v>
      </c>
      <c r="X55" s="129">
        <v>0</v>
      </c>
      <c r="Y55" s="129">
        <v>0</v>
      </c>
      <c r="Z55" s="129">
        <v>0</v>
      </c>
      <c r="AA55" s="129">
        <v>0</v>
      </c>
      <c r="AB55" s="142">
        <v>0</v>
      </c>
      <c r="AC55" s="129">
        <v>0</v>
      </c>
      <c r="AD55" s="129">
        <v>0</v>
      </c>
      <c r="AE55" s="129">
        <v>0</v>
      </c>
      <c r="AF55" s="131">
        <v>26600</v>
      </c>
      <c r="AG55" s="95">
        <f t="shared" si="0"/>
        <v>0</v>
      </c>
      <c r="AH55" s="131">
        <f t="shared" si="1"/>
        <v>24843.887999999999</v>
      </c>
      <c r="AI55" s="141">
        <f t="shared" si="5"/>
        <v>445230.288</v>
      </c>
    </row>
    <row r="56" spans="1:35" s="111" customFormat="1" ht="33.950000000000003" customHeight="1">
      <c r="A56" s="121" t="s">
        <v>55</v>
      </c>
      <c r="B56" s="121" t="s">
        <v>154</v>
      </c>
      <c r="C56" s="139" t="s">
        <v>204</v>
      </c>
      <c r="D56" s="122">
        <v>7.9160000000000004</v>
      </c>
      <c r="E56" s="140">
        <v>7.3129999999999997</v>
      </c>
      <c r="F56" s="140">
        <v>2.927</v>
      </c>
      <c r="G56" s="124">
        <v>1.0649999999999999</v>
      </c>
      <c r="H56" s="124">
        <v>1.8620000000000001</v>
      </c>
      <c r="I56" s="140">
        <v>0</v>
      </c>
      <c r="J56" s="124">
        <v>0</v>
      </c>
      <c r="K56" s="140">
        <v>4.3860000000000001</v>
      </c>
      <c r="L56" s="124">
        <v>4.0620000000000003</v>
      </c>
      <c r="M56" s="124">
        <v>0</v>
      </c>
      <c r="N56" s="124">
        <v>0.32400000000000001</v>
      </c>
      <c r="O56" s="140">
        <v>0</v>
      </c>
      <c r="P56" s="124">
        <v>0</v>
      </c>
      <c r="Q56" s="124">
        <v>0</v>
      </c>
      <c r="R56" s="124">
        <v>0</v>
      </c>
      <c r="S56" s="124">
        <v>0</v>
      </c>
      <c r="T56" s="124">
        <v>0</v>
      </c>
      <c r="U56" s="141">
        <v>53200</v>
      </c>
      <c r="V56" s="141">
        <f t="shared" si="4"/>
        <v>389051.6</v>
      </c>
      <c r="W56" s="142">
        <v>0.60299999999999998</v>
      </c>
      <c r="X56" s="129">
        <v>0.60299999999999998</v>
      </c>
      <c r="Y56" s="129">
        <v>0</v>
      </c>
      <c r="Z56" s="129">
        <v>0</v>
      </c>
      <c r="AA56" s="129">
        <v>0</v>
      </c>
      <c r="AB56" s="142">
        <v>0</v>
      </c>
      <c r="AC56" s="129">
        <v>0</v>
      </c>
      <c r="AD56" s="129">
        <v>0</v>
      </c>
      <c r="AE56" s="129">
        <v>0</v>
      </c>
      <c r="AF56" s="131">
        <v>26600</v>
      </c>
      <c r="AG56" s="95">
        <f t="shared" si="0"/>
        <v>16039.8</v>
      </c>
      <c r="AH56" s="131">
        <f t="shared" si="1"/>
        <v>28690.871999999999</v>
      </c>
      <c r="AI56" s="141">
        <f t="shared" si="5"/>
        <v>433782.272</v>
      </c>
    </row>
    <row r="57" spans="1:35" s="111" customFormat="1" ht="33.950000000000003" customHeight="1">
      <c r="A57" s="121" t="s">
        <v>55</v>
      </c>
      <c r="B57" s="121" t="s">
        <v>154</v>
      </c>
      <c r="C57" s="139" t="s">
        <v>205</v>
      </c>
      <c r="D57" s="122">
        <v>8.6379999999999999</v>
      </c>
      <c r="E57" s="140">
        <v>8.6379999999999999</v>
      </c>
      <c r="F57" s="140">
        <v>2.9329999999999998</v>
      </c>
      <c r="G57" s="124">
        <v>1.782</v>
      </c>
      <c r="H57" s="124">
        <v>1.151</v>
      </c>
      <c r="I57" s="140">
        <v>0</v>
      </c>
      <c r="J57" s="124">
        <v>0</v>
      </c>
      <c r="K57" s="140">
        <v>5.673</v>
      </c>
      <c r="L57" s="124">
        <v>0</v>
      </c>
      <c r="M57" s="124">
        <v>0</v>
      </c>
      <c r="N57" s="124">
        <v>5.673</v>
      </c>
      <c r="O57" s="140">
        <v>3.2000000000000001E-2</v>
      </c>
      <c r="P57" s="124">
        <v>0</v>
      </c>
      <c r="Q57" s="124">
        <v>0</v>
      </c>
      <c r="R57" s="124">
        <v>0</v>
      </c>
      <c r="S57" s="124">
        <v>0</v>
      </c>
      <c r="T57" s="124">
        <v>3.2000000000000001E-2</v>
      </c>
      <c r="U57" s="141">
        <v>53200</v>
      </c>
      <c r="V57" s="141">
        <f t="shared" si="4"/>
        <v>459541.6</v>
      </c>
      <c r="W57" s="142">
        <v>0</v>
      </c>
      <c r="X57" s="129">
        <v>0</v>
      </c>
      <c r="Y57" s="129">
        <v>0</v>
      </c>
      <c r="Z57" s="129">
        <v>0</v>
      </c>
      <c r="AA57" s="129">
        <v>0</v>
      </c>
      <c r="AB57" s="142">
        <v>0</v>
      </c>
      <c r="AC57" s="129">
        <v>0</v>
      </c>
      <c r="AD57" s="129">
        <v>0</v>
      </c>
      <c r="AE57" s="129">
        <v>0</v>
      </c>
      <c r="AF57" s="131">
        <v>26600</v>
      </c>
      <c r="AG57" s="95">
        <f t="shared" si="0"/>
        <v>0</v>
      </c>
      <c r="AH57" s="131">
        <f t="shared" si="1"/>
        <v>21820.871999999999</v>
      </c>
      <c r="AI57" s="141">
        <f t="shared" si="5"/>
        <v>481362.47200000001</v>
      </c>
    </row>
    <row r="58" spans="1:35" s="111" customFormat="1" ht="33.950000000000003" customHeight="1">
      <c r="A58" s="121" t="s">
        <v>55</v>
      </c>
      <c r="B58" s="121" t="s">
        <v>154</v>
      </c>
      <c r="C58" s="139" t="s">
        <v>206</v>
      </c>
      <c r="D58" s="122">
        <v>3.911</v>
      </c>
      <c r="E58" s="140">
        <v>3.911</v>
      </c>
      <c r="F58" s="140">
        <v>0.247</v>
      </c>
      <c r="G58" s="124">
        <v>0</v>
      </c>
      <c r="H58" s="124">
        <v>0.247</v>
      </c>
      <c r="I58" s="140">
        <v>0</v>
      </c>
      <c r="J58" s="124">
        <v>0</v>
      </c>
      <c r="K58" s="140">
        <v>3.6640000000000001</v>
      </c>
      <c r="L58" s="124">
        <v>1.3160000000000001</v>
      </c>
      <c r="M58" s="124">
        <v>0</v>
      </c>
      <c r="N58" s="124">
        <v>2.3479999999999999</v>
      </c>
      <c r="O58" s="140">
        <v>0</v>
      </c>
      <c r="P58" s="124">
        <v>0</v>
      </c>
      <c r="Q58" s="124">
        <v>0</v>
      </c>
      <c r="R58" s="124">
        <v>0</v>
      </c>
      <c r="S58" s="124">
        <v>0</v>
      </c>
      <c r="T58" s="124">
        <v>0</v>
      </c>
      <c r="U58" s="141">
        <v>53200</v>
      </c>
      <c r="V58" s="141">
        <f t="shared" si="4"/>
        <v>208065.2</v>
      </c>
      <c r="W58" s="142">
        <v>0</v>
      </c>
      <c r="X58" s="129">
        <v>0</v>
      </c>
      <c r="Y58" s="129">
        <v>0</v>
      </c>
      <c r="Z58" s="129">
        <v>0</v>
      </c>
      <c r="AA58" s="129">
        <v>0</v>
      </c>
      <c r="AB58" s="142">
        <v>0</v>
      </c>
      <c r="AC58" s="129">
        <v>0</v>
      </c>
      <c r="AD58" s="129">
        <v>0</v>
      </c>
      <c r="AE58" s="129">
        <v>0</v>
      </c>
      <c r="AF58" s="131">
        <v>26600</v>
      </c>
      <c r="AG58" s="95">
        <f t="shared" si="0"/>
        <v>0</v>
      </c>
      <c r="AH58" s="131">
        <f t="shared" si="1"/>
        <v>15404.784</v>
      </c>
      <c r="AI58" s="141">
        <f t="shared" si="5"/>
        <v>223469.984</v>
      </c>
    </row>
    <row r="59" spans="1:35" s="111" customFormat="1" ht="33.950000000000003" customHeight="1">
      <c r="A59" s="121" t="s">
        <v>55</v>
      </c>
      <c r="B59" s="121" t="s">
        <v>154</v>
      </c>
      <c r="C59" s="139" t="s">
        <v>207</v>
      </c>
      <c r="D59" s="122">
        <v>11.202</v>
      </c>
      <c r="E59" s="140">
        <v>11.202</v>
      </c>
      <c r="F59" s="140">
        <v>1.645</v>
      </c>
      <c r="G59" s="124">
        <v>1.645</v>
      </c>
      <c r="H59" s="124">
        <v>0</v>
      </c>
      <c r="I59" s="140">
        <v>0</v>
      </c>
      <c r="J59" s="124">
        <v>0</v>
      </c>
      <c r="K59" s="140">
        <v>9.5570000000000004</v>
      </c>
      <c r="L59" s="124">
        <v>5.8280000000000003</v>
      </c>
      <c r="M59" s="124">
        <v>0</v>
      </c>
      <c r="N59" s="124">
        <v>3.7290000000000001</v>
      </c>
      <c r="O59" s="140">
        <v>0</v>
      </c>
      <c r="P59" s="124">
        <v>0</v>
      </c>
      <c r="Q59" s="124">
        <v>0</v>
      </c>
      <c r="R59" s="124">
        <v>0</v>
      </c>
      <c r="S59" s="124">
        <v>0</v>
      </c>
      <c r="T59" s="124">
        <v>0</v>
      </c>
      <c r="U59" s="141">
        <v>53200</v>
      </c>
      <c r="V59" s="141">
        <f t="shared" si="4"/>
        <v>595946.4</v>
      </c>
      <c r="W59" s="142">
        <v>0</v>
      </c>
      <c r="X59" s="129">
        <v>0</v>
      </c>
      <c r="Y59" s="129">
        <v>0</v>
      </c>
      <c r="Z59" s="129">
        <v>0</v>
      </c>
      <c r="AA59" s="129">
        <v>0</v>
      </c>
      <c r="AB59" s="142">
        <v>0</v>
      </c>
      <c r="AC59" s="129">
        <v>0</v>
      </c>
      <c r="AD59" s="129">
        <v>0</v>
      </c>
      <c r="AE59" s="129">
        <v>0</v>
      </c>
      <c r="AF59" s="131">
        <v>26600</v>
      </c>
      <c r="AG59" s="95">
        <f t="shared" si="0"/>
        <v>0</v>
      </c>
      <c r="AH59" s="131">
        <f t="shared" si="1"/>
        <v>47993.688000000002</v>
      </c>
      <c r="AI59" s="141">
        <f t="shared" si="5"/>
        <v>643940.08799999999</v>
      </c>
    </row>
    <row r="60" spans="1:35" s="111" customFormat="1" ht="33.950000000000003" customHeight="1">
      <c r="A60" s="121" t="s">
        <v>55</v>
      </c>
      <c r="B60" s="121" t="s">
        <v>154</v>
      </c>
      <c r="C60" s="139" t="s">
        <v>208</v>
      </c>
      <c r="D60" s="122">
        <v>20.94</v>
      </c>
      <c r="E60" s="140">
        <v>20.407</v>
      </c>
      <c r="F60" s="140">
        <v>3.0880000000000001</v>
      </c>
      <c r="G60" s="124">
        <v>1.038</v>
      </c>
      <c r="H60" s="124">
        <v>2.0499999999999998</v>
      </c>
      <c r="I60" s="140">
        <v>0</v>
      </c>
      <c r="J60" s="124">
        <v>0</v>
      </c>
      <c r="K60" s="140">
        <v>17.193000000000001</v>
      </c>
      <c r="L60" s="124">
        <v>4.49</v>
      </c>
      <c r="M60" s="124">
        <v>0.92800000000000005</v>
      </c>
      <c r="N60" s="124">
        <v>11.775</v>
      </c>
      <c r="O60" s="140">
        <v>0.126</v>
      </c>
      <c r="P60" s="124">
        <v>0</v>
      </c>
      <c r="Q60" s="124">
        <v>0</v>
      </c>
      <c r="R60" s="124">
        <v>0</v>
      </c>
      <c r="S60" s="124">
        <v>0.126</v>
      </c>
      <c r="T60" s="124">
        <v>0</v>
      </c>
      <c r="U60" s="141">
        <v>53200</v>
      </c>
      <c r="V60" s="141">
        <f t="shared" si="4"/>
        <v>1085652.3999999999</v>
      </c>
      <c r="W60" s="142">
        <v>0.53300000000000003</v>
      </c>
      <c r="X60" s="129">
        <v>0.53300000000000003</v>
      </c>
      <c r="Y60" s="129">
        <v>0</v>
      </c>
      <c r="Z60" s="129">
        <v>0</v>
      </c>
      <c r="AA60" s="129">
        <v>0</v>
      </c>
      <c r="AB60" s="142">
        <v>0</v>
      </c>
      <c r="AC60" s="129">
        <v>0</v>
      </c>
      <c r="AD60" s="129">
        <v>0</v>
      </c>
      <c r="AE60" s="129">
        <v>0</v>
      </c>
      <c r="AF60" s="131">
        <v>26600</v>
      </c>
      <c r="AG60" s="95">
        <f t="shared" si="0"/>
        <v>14177.8</v>
      </c>
      <c r="AH60" s="131">
        <f t="shared" si="1"/>
        <v>73281.407999999996</v>
      </c>
      <c r="AI60" s="141">
        <f t="shared" si="5"/>
        <v>1173111.608</v>
      </c>
    </row>
    <row r="61" spans="1:35" s="111" customFormat="1" ht="33.950000000000003" customHeight="1">
      <c r="A61" s="121" t="s">
        <v>55</v>
      </c>
      <c r="B61" s="121" t="s">
        <v>154</v>
      </c>
      <c r="C61" s="139" t="s">
        <v>209</v>
      </c>
      <c r="D61" s="122">
        <v>0.997</v>
      </c>
      <c r="E61" s="140">
        <v>0.997</v>
      </c>
      <c r="F61" s="140">
        <v>0</v>
      </c>
      <c r="G61" s="124">
        <v>0</v>
      </c>
      <c r="H61" s="124">
        <v>0</v>
      </c>
      <c r="I61" s="140">
        <v>0</v>
      </c>
      <c r="J61" s="124">
        <v>0</v>
      </c>
      <c r="K61" s="140">
        <v>0.997</v>
      </c>
      <c r="L61" s="124">
        <v>0</v>
      </c>
      <c r="M61" s="124">
        <v>0</v>
      </c>
      <c r="N61" s="124">
        <v>0.997</v>
      </c>
      <c r="O61" s="140">
        <v>0</v>
      </c>
      <c r="P61" s="124">
        <v>0</v>
      </c>
      <c r="Q61" s="124">
        <v>0</v>
      </c>
      <c r="R61" s="124">
        <v>0</v>
      </c>
      <c r="S61" s="124">
        <v>0</v>
      </c>
      <c r="T61" s="124">
        <v>0</v>
      </c>
      <c r="U61" s="141">
        <v>53200</v>
      </c>
      <c r="V61" s="141">
        <f t="shared" si="4"/>
        <v>53040.4</v>
      </c>
      <c r="W61" s="142">
        <v>0</v>
      </c>
      <c r="X61" s="129">
        <v>0</v>
      </c>
      <c r="Y61" s="129">
        <v>0</v>
      </c>
      <c r="Z61" s="129">
        <v>0</v>
      </c>
      <c r="AA61" s="129">
        <v>0</v>
      </c>
      <c r="AB61" s="142">
        <v>0</v>
      </c>
      <c r="AC61" s="129">
        <v>0</v>
      </c>
      <c r="AD61" s="129">
        <v>0</v>
      </c>
      <c r="AE61" s="129">
        <v>0</v>
      </c>
      <c r="AF61" s="131">
        <v>26600</v>
      </c>
      <c r="AG61" s="95">
        <f t="shared" si="0"/>
        <v>0</v>
      </c>
      <c r="AH61" s="131">
        <f t="shared" si="1"/>
        <v>3134.5680000000002</v>
      </c>
      <c r="AI61" s="141">
        <f t="shared" si="5"/>
        <v>56174.968000000001</v>
      </c>
    </row>
    <row r="62" spans="1:35" s="111" customFormat="1" ht="33.950000000000003" customHeight="1">
      <c r="A62" s="121" t="s">
        <v>55</v>
      </c>
      <c r="B62" s="121" t="s">
        <v>154</v>
      </c>
      <c r="C62" s="139" t="s">
        <v>210</v>
      </c>
      <c r="D62" s="122">
        <v>0.34200000000000003</v>
      </c>
      <c r="E62" s="140">
        <v>0.34200000000000003</v>
      </c>
      <c r="F62" s="140">
        <v>0.30199999999999999</v>
      </c>
      <c r="G62" s="124">
        <v>0.30199999999999999</v>
      </c>
      <c r="H62" s="124">
        <v>0</v>
      </c>
      <c r="I62" s="140">
        <v>0</v>
      </c>
      <c r="J62" s="124">
        <v>0</v>
      </c>
      <c r="K62" s="140">
        <v>0</v>
      </c>
      <c r="L62" s="124">
        <v>0</v>
      </c>
      <c r="M62" s="124">
        <v>0</v>
      </c>
      <c r="N62" s="124">
        <v>0</v>
      </c>
      <c r="O62" s="140">
        <v>0.04</v>
      </c>
      <c r="P62" s="124">
        <v>0</v>
      </c>
      <c r="Q62" s="124">
        <v>0</v>
      </c>
      <c r="R62" s="124">
        <v>0</v>
      </c>
      <c r="S62" s="124">
        <v>0</v>
      </c>
      <c r="T62" s="124">
        <v>0.04</v>
      </c>
      <c r="U62" s="141">
        <v>53200</v>
      </c>
      <c r="V62" s="141">
        <f t="shared" si="4"/>
        <v>18194.400000000001</v>
      </c>
      <c r="W62" s="142">
        <v>0</v>
      </c>
      <c r="X62" s="129">
        <v>0</v>
      </c>
      <c r="Y62" s="129">
        <v>0</v>
      </c>
      <c r="Z62" s="129">
        <v>0</v>
      </c>
      <c r="AA62" s="129">
        <v>0</v>
      </c>
      <c r="AB62" s="142">
        <v>0</v>
      </c>
      <c r="AC62" s="129">
        <v>0</v>
      </c>
      <c r="AD62" s="129">
        <v>0</v>
      </c>
      <c r="AE62" s="129">
        <v>0</v>
      </c>
      <c r="AF62" s="131">
        <v>26600</v>
      </c>
      <c r="AG62" s="95">
        <f t="shared" si="0"/>
        <v>0</v>
      </c>
      <c r="AH62" s="131">
        <f t="shared" si="1"/>
        <v>459.64800000000002</v>
      </c>
      <c r="AI62" s="141">
        <f t="shared" si="5"/>
        <v>18654.047999999999</v>
      </c>
    </row>
    <row r="63" spans="1:35" s="111" customFormat="1" ht="33.950000000000003" customHeight="1">
      <c r="A63" s="121" t="s">
        <v>55</v>
      </c>
      <c r="B63" s="121" t="s">
        <v>154</v>
      </c>
      <c r="C63" s="139" t="s">
        <v>211</v>
      </c>
      <c r="D63" s="122">
        <v>0.35299999999999998</v>
      </c>
      <c r="E63" s="140">
        <v>0.35299999999999998</v>
      </c>
      <c r="F63" s="140">
        <v>0.35299999999999998</v>
      </c>
      <c r="G63" s="124">
        <v>0.35299999999999998</v>
      </c>
      <c r="H63" s="124">
        <v>0</v>
      </c>
      <c r="I63" s="140">
        <v>0</v>
      </c>
      <c r="J63" s="124">
        <v>0</v>
      </c>
      <c r="K63" s="140">
        <v>0</v>
      </c>
      <c r="L63" s="124">
        <v>0</v>
      </c>
      <c r="M63" s="124">
        <v>0</v>
      </c>
      <c r="N63" s="124">
        <v>0</v>
      </c>
      <c r="O63" s="140">
        <v>0</v>
      </c>
      <c r="P63" s="124">
        <v>0</v>
      </c>
      <c r="Q63" s="124">
        <v>0</v>
      </c>
      <c r="R63" s="124">
        <v>0</v>
      </c>
      <c r="S63" s="124">
        <v>0</v>
      </c>
      <c r="T63" s="124">
        <v>0</v>
      </c>
      <c r="U63" s="141">
        <v>53200</v>
      </c>
      <c r="V63" s="141">
        <f t="shared" si="4"/>
        <v>18779.599999999999</v>
      </c>
      <c r="W63" s="142">
        <v>0</v>
      </c>
      <c r="X63" s="129">
        <v>0</v>
      </c>
      <c r="Y63" s="129">
        <v>0</v>
      </c>
      <c r="Z63" s="129">
        <v>0</v>
      </c>
      <c r="AA63" s="129">
        <v>0</v>
      </c>
      <c r="AB63" s="142">
        <v>0</v>
      </c>
      <c r="AC63" s="129">
        <v>0</v>
      </c>
      <c r="AD63" s="129">
        <v>0</v>
      </c>
      <c r="AE63" s="129">
        <v>0</v>
      </c>
      <c r="AF63" s="131">
        <v>26600</v>
      </c>
      <c r="AG63" s="95">
        <f t="shared" si="0"/>
        <v>0</v>
      </c>
      <c r="AH63" s="131">
        <f t="shared" si="1"/>
        <v>474.43200000000002</v>
      </c>
      <c r="AI63" s="141">
        <f t="shared" si="5"/>
        <v>19254.031999999999</v>
      </c>
    </row>
    <row r="64" spans="1:35" s="111" customFormat="1" ht="33.950000000000003" customHeight="1">
      <c r="A64" s="121" t="s">
        <v>55</v>
      </c>
      <c r="B64" s="121" t="s">
        <v>154</v>
      </c>
      <c r="C64" s="139" t="s">
        <v>212</v>
      </c>
      <c r="D64" s="122">
        <v>13.247</v>
      </c>
      <c r="E64" s="140">
        <v>12.302</v>
      </c>
      <c r="F64" s="140">
        <v>4.6310000000000002</v>
      </c>
      <c r="G64" s="124">
        <v>2.5590000000000002</v>
      </c>
      <c r="H64" s="124">
        <v>2.0720000000000001</v>
      </c>
      <c r="I64" s="140">
        <v>0</v>
      </c>
      <c r="J64" s="124">
        <v>0</v>
      </c>
      <c r="K64" s="140">
        <v>7.5069999999999997</v>
      </c>
      <c r="L64" s="124">
        <v>6.0380000000000003</v>
      </c>
      <c r="M64" s="124">
        <v>0.156</v>
      </c>
      <c r="N64" s="124">
        <v>1.3129999999999999</v>
      </c>
      <c r="O64" s="140">
        <v>0.16400000000000001</v>
      </c>
      <c r="P64" s="124">
        <v>0.16400000000000001</v>
      </c>
      <c r="Q64" s="124">
        <v>0</v>
      </c>
      <c r="R64" s="124">
        <v>0</v>
      </c>
      <c r="S64" s="124">
        <v>0</v>
      </c>
      <c r="T64" s="124">
        <v>0</v>
      </c>
      <c r="U64" s="141">
        <v>53200</v>
      </c>
      <c r="V64" s="141">
        <f t="shared" si="4"/>
        <v>654466.4</v>
      </c>
      <c r="W64" s="142">
        <v>0.94499999999999995</v>
      </c>
      <c r="X64" s="129">
        <v>0.94499999999999995</v>
      </c>
      <c r="Y64" s="129">
        <v>0</v>
      </c>
      <c r="Z64" s="129">
        <v>0</v>
      </c>
      <c r="AA64" s="129">
        <v>0</v>
      </c>
      <c r="AB64" s="142">
        <v>0</v>
      </c>
      <c r="AC64" s="129">
        <v>0</v>
      </c>
      <c r="AD64" s="129">
        <v>0</v>
      </c>
      <c r="AE64" s="129">
        <v>0</v>
      </c>
      <c r="AF64" s="131">
        <v>26600</v>
      </c>
      <c r="AG64" s="95">
        <f t="shared" si="0"/>
        <v>25137</v>
      </c>
      <c r="AH64" s="131">
        <f t="shared" si="1"/>
        <v>46817.088000000003</v>
      </c>
      <c r="AI64" s="141">
        <f t="shared" si="5"/>
        <v>726420.48800000001</v>
      </c>
    </row>
    <row r="65" spans="1:35" s="138" customFormat="1" ht="33.950000000000003" customHeight="1">
      <c r="A65" s="143" t="s">
        <v>55</v>
      </c>
      <c r="B65" s="143" t="s">
        <v>154</v>
      </c>
      <c r="C65" s="144" t="s">
        <v>213</v>
      </c>
      <c r="D65" s="145">
        <f>9.816+5.762</f>
        <v>15.577999999999999</v>
      </c>
      <c r="E65" s="146">
        <f>9.816+5.103</f>
        <v>14.919</v>
      </c>
      <c r="F65" s="146">
        <f>4.569+0.278</f>
        <v>4.8470000000000004</v>
      </c>
      <c r="G65" s="124">
        <f>2.152+0.113</f>
        <v>2.2650000000000001</v>
      </c>
      <c r="H65" s="124">
        <f>2.417+0.165</f>
        <v>2.5819999999999999</v>
      </c>
      <c r="I65" s="146">
        <v>0</v>
      </c>
      <c r="J65" s="124">
        <v>0</v>
      </c>
      <c r="K65" s="146">
        <f>5.21+4.801</f>
        <v>10.010999999999999</v>
      </c>
      <c r="L65" s="124">
        <f>4.597+4.572</f>
        <v>9.1690000000000005</v>
      </c>
      <c r="M65" s="124">
        <v>4.1000000000000002E-2</v>
      </c>
      <c r="N65" s="124">
        <f>0.572+0.229</f>
        <v>0.80100000000000005</v>
      </c>
      <c r="O65" s="146">
        <f>0.037+0.024</f>
        <v>6.0999999999999999E-2</v>
      </c>
      <c r="P65" s="124">
        <v>0</v>
      </c>
      <c r="Q65" s="124">
        <v>0</v>
      </c>
      <c r="R65" s="124">
        <v>0</v>
      </c>
      <c r="S65" s="124">
        <v>3.6999999999999998E-2</v>
      </c>
      <c r="T65" s="124">
        <v>2.4E-2</v>
      </c>
      <c r="U65" s="141">
        <v>53200</v>
      </c>
      <c r="V65" s="141">
        <f t="shared" si="4"/>
        <v>793690.8</v>
      </c>
      <c r="W65" s="148">
        <v>0.65900000000000003</v>
      </c>
      <c r="X65" s="129">
        <v>0.65900000000000003</v>
      </c>
      <c r="Y65" s="129">
        <v>0</v>
      </c>
      <c r="Z65" s="129">
        <v>0</v>
      </c>
      <c r="AA65" s="129">
        <v>0</v>
      </c>
      <c r="AB65" s="148">
        <v>0</v>
      </c>
      <c r="AC65" s="129">
        <v>0</v>
      </c>
      <c r="AD65" s="129">
        <v>0</v>
      </c>
      <c r="AE65" s="129">
        <v>0</v>
      </c>
      <c r="AF65" s="131">
        <v>26600</v>
      </c>
      <c r="AG65" s="95">
        <f t="shared" si="0"/>
        <v>17529.400000000001</v>
      </c>
      <c r="AH65" s="131">
        <f t="shared" si="1"/>
        <v>62950.235999999997</v>
      </c>
      <c r="AI65" s="141">
        <f t="shared" si="5"/>
        <v>874170.43599999999</v>
      </c>
    </row>
    <row r="66" spans="1:35" s="111" customFormat="1" ht="33.950000000000003" customHeight="1">
      <c r="A66" s="121" t="s">
        <v>55</v>
      </c>
      <c r="B66" s="121" t="s">
        <v>154</v>
      </c>
      <c r="C66" s="139" t="s">
        <v>214</v>
      </c>
      <c r="D66" s="122">
        <v>2.181</v>
      </c>
      <c r="E66" s="140">
        <v>2.181</v>
      </c>
      <c r="F66" s="140">
        <v>0</v>
      </c>
      <c r="G66" s="124">
        <v>0</v>
      </c>
      <c r="H66" s="124">
        <v>0</v>
      </c>
      <c r="I66" s="140">
        <v>0</v>
      </c>
      <c r="J66" s="124">
        <v>0</v>
      </c>
      <c r="K66" s="140">
        <v>2.181</v>
      </c>
      <c r="L66" s="124">
        <v>0.90900000000000003</v>
      </c>
      <c r="M66" s="124">
        <v>0</v>
      </c>
      <c r="N66" s="124">
        <v>1.272</v>
      </c>
      <c r="O66" s="140">
        <v>0</v>
      </c>
      <c r="P66" s="124">
        <v>0</v>
      </c>
      <c r="Q66" s="124">
        <v>0</v>
      </c>
      <c r="R66" s="124">
        <v>0</v>
      </c>
      <c r="S66" s="124">
        <v>0</v>
      </c>
      <c r="T66" s="124">
        <v>0</v>
      </c>
      <c r="U66" s="141">
        <v>53200</v>
      </c>
      <c r="V66" s="141">
        <f t="shared" si="4"/>
        <v>116029.2</v>
      </c>
      <c r="W66" s="142">
        <v>0</v>
      </c>
      <c r="X66" s="129">
        <v>0</v>
      </c>
      <c r="Y66" s="129">
        <v>0</v>
      </c>
      <c r="Z66" s="129">
        <v>0</v>
      </c>
      <c r="AA66" s="129">
        <v>0</v>
      </c>
      <c r="AB66" s="142">
        <v>0</v>
      </c>
      <c r="AC66" s="129">
        <v>0</v>
      </c>
      <c r="AD66" s="129">
        <v>0</v>
      </c>
      <c r="AE66" s="129">
        <v>0</v>
      </c>
      <c r="AF66" s="131">
        <v>26600</v>
      </c>
      <c r="AG66" s="95">
        <f t="shared" si="0"/>
        <v>0</v>
      </c>
      <c r="AH66" s="131">
        <f t="shared" si="1"/>
        <v>9311.3639999999996</v>
      </c>
      <c r="AI66" s="141">
        <f t="shared" si="5"/>
        <v>125340.564</v>
      </c>
    </row>
    <row r="67" spans="1:35" s="111" customFormat="1" ht="33.950000000000003" customHeight="1">
      <c r="A67" s="121" t="s">
        <v>55</v>
      </c>
      <c r="B67" s="121" t="s">
        <v>154</v>
      </c>
      <c r="C67" s="139" t="s">
        <v>215</v>
      </c>
      <c r="D67" s="122">
        <v>2.8210000000000002</v>
      </c>
      <c r="E67" s="140">
        <v>2.8210000000000002</v>
      </c>
      <c r="F67" s="140">
        <v>0</v>
      </c>
      <c r="G67" s="124">
        <v>0</v>
      </c>
      <c r="H67" s="124">
        <v>0</v>
      </c>
      <c r="I67" s="140">
        <v>0</v>
      </c>
      <c r="J67" s="124">
        <v>0</v>
      </c>
      <c r="K67" s="140">
        <v>2.8210000000000002</v>
      </c>
      <c r="L67" s="124">
        <v>0</v>
      </c>
      <c r="M67" s="124">
        <v>0</v>
      </c>
      <c r="N67" s="124">
        <v>2.8210000000000002</v>
      </c>
      <c r="O67" s="140">
        <v>0</v>
      </c>
      <c r="P67" s="124">
        <v>0</v>
      </c>
      <c r="Q67" s="124">
        <v>0</v>
      </c>
      <c r="R67" s="124">
        <v>0</v>
      </c>
      <c r="S67" s="124">
        <v>0</v>
      </c>
      <c r="T67" s="124">
        <v>0</v>
      </c>
      <c r="U67" s="141">
        <v>53200</v>
      </c>
      <c r="V67" s="141">
        <f t="shared" si="4"/>
        <v>150077.20000000001</v>
      </c>
      <c r="W67" s="142">
        <v>0</v>
      </c>
      <c r="X67" s="129">
        <v>0</v>
      </c>
      <c r="Y67" s="129">
        <v>0</v>
      </c>
      <c r="Z67" s="129">
        <v>0</v>
      </c>
      <c r="AA67" s="129">
        <v>0</v>
      </c>
      <c r="AB67" s="142">
        <v>0</v>
      </c>
      <c r="AC67" s="129">
        <v>0</v>
      </c>
      <c r="AD67" s="129">
        <v>0</v>
      </c>
      <c r="AE67" s="129">
        <v>0</v>
      </c>
      <c r="AF67" s="131">
        <v>26600</v>
      </c>
      <c r="AG67" s="95">
        <f t="shared" si="0"/>
        <v>0</v>
      </c>
      <c r="AH67" s="131">
        <f t="shared" si="1"/>
        <v>8869.2240000000002</v>
      </c>
      <c r="AI67" s="141">
        <f t="shared" si="5"/>
        <v>158946.424</v>
      </c>
    </row>
    <row r="68" spans="1:35" s="111" customFormat="1" ht="33.950000000000003" customHeight="1">
      <c r="A68" s="121" t="s">
        <v>55</v>
      </c>
      <c r="B68" s="121" t="s">
        <v>154</v>
      </c>
      <c r="C68" s="139" t="s">
        <v>216</v>
      </c>
      <c r="D68" s="122">
        <v>19.007999999999999</v>
      </c>
      <c r="E68" s="140">
        <v>18.372</v>
      </c>
      <c r="F68" s="140">
        <v>5.9080000000000004</v>
      </c>
      <c r="G68" s="124">
        <v>2.6139999999999999</v>
      </c>
      <c r="H68" s="124">
        <v>3.294</v>
      </c>
      <c r="I68" s="140">
        <v>0</v>
      </c>
      <c r="J68" s="124">
        <v>0</v>
      </c>
      <c r="K68" s="140">
        <v>12.407999999999999</v>
      </c>
      <c r="L68" s="124">
        <v>2.6080000000000001</v>
      </c>
      <c r="M68" s="124">
        <v>0.39700000000000002</v>
      </c>
      <c r="N68" s="124">
        <v>9.4030000000000005</v>
      </c>
      <c r="O68" s="140">
        <v>5.6000000000000001E-2</v>
      </c>
      <c r="P68" s="124">
        <v>0</v>
      </c>
      <c r="Q68" s="124">
        <v>0</v>
      </c>
      <c r="R68" s="124">
        <v>0</v>
      </c>
      <c r="S68" s="124">
        <v>0</v>
      </c>
      <c r="T68" s="124">
        <v>5.6000000000000001E-2</v>
      </c>
      <c r="U68" s="141">
        <v>53200</v>
      </c>
      <c r="V68" s="141">
        <f t="shared" si="4"/>
        <v>977390.4</v>
      </c>
      <c r="W68" s="142">
        <v>0.48099999999999998</v>
      </c>
      <c r="X68" s="129">
        <v>0.48099999999999998</v>
      </c>
      <c r="Y68" s="129">
        <v>0</v>
      </c>
      <c r="Z68" s="129">
        <v>0</v>
      </c>
      <c r="AA68" s="129">
        <v>0</v>
      </c>
      <c r="AB68" s="142">
        <v>0.155</v>
      </c>
      <c r="AC68" s="129">
        <v>0.155</v>
      </c>
      <c r="AD68" s="129">
        <v>0</v>
      </c>
      <c r="AE68" s="129">
        <v>0</v>
      </c>
      <c r="AF68" s="131">
        <v>26600</v>
      </c>
      <c r="AG68" s="95">
        <f t="shared" si="0"/>
        <v>16917.599999999999</v>
      </c>
      <c r="AH68" s="131">
        <f t="shared" si="1"/>
        <v>55258.968000000001</v>
      </c>
      <c r="AI68" s="141">
        <f t="shared" si="5"/>
        <v>1049566.9680000001</v>
      </c>
    </row>
    <row r="69" spans="1:35" s="111" customFormat="1" ht="33.950000000000003" customHeight="1">
      <c r="A69" s="121" t="s">
        <v>55</v>
      </c>
      <c r="B69" s="121" t="s">
        <v>154</v>
      </c>
      <c r="C69" s="139" t="s">
        <v>217</v>
      </c>
      <c r="D69" s="122">
        <v>10.345000000000001</v>
      </c>
      <c r="E69" s="140">
        <v>10.345000000000001</v>
      </c>
      <c r="F69" s="140">
        <v>0.55400000000000005</v>
      </c>
      <c r="G69" s="124">
        <v>0.23799999999999999</v>
      </c>
      <c r="H69" s="124">
        <v>0.316</v>
      </c>
      <c r="I69" s="140">
        <v>0</v>
      </c>
      <c r="J69" s="124">
        <v>0</v>
      </c>
      <c r="K69" s="140">
        <v>9.7910000000000004</v>
      </c>
      <c r="L69" s="124">
        <v>0.66</v>
      </c>
      <c r="M69" s="124">
        <v>0</v>
      </c>
      <c r="N69" s="124">
        <v>9.1310000000000002</v>
      </c>
      <c r="O69" s="140">
        <v>0</v>
      </c>
      <c r="P69" s="124">
        <v>0</v>
      </c>
      <c r="Q69" s="124">
        <v>0</v>
      </c>
      <c r="R69" s="124">
        <v>0</v>
      </c>
      <c r="S69" s="124">
        <v>0</v>
      </c>
      <c r="T69" s="124">
        <v>0</v>
      </c>
      <c r="U69" s="141">
        <v>53200</v>
      </c>
      <c r="V69" s="141">
        <f t="shared" si="4"/>
        <v>550354</v>
      </c>
      <c r="W69" s="142">
        <v>0</v>
      </c>
      <c r="X69" s="129">
        <v>0</v>
      </c>
      <c r="Y69" s="129">
        <v>0</v>
      </c>
      <c r="Z69" s="129">
        <v>0</v>
      </c>
      <c r="AA69" s="129">
        <v>0</v>
      </c>
      <c r="AB69" s="142">
        <v>0</v>
      </c>
      <c r="AC69" s="129">
        <v>0</v>
      </c>
      <c r="AD69" s="129">
        <v>0</v>
      </c>
      <c r="AE69" s="129">
        <v>0</v>
      </c>
      <c r="AF69" s="131">
        <v>26600</v>
      </c>
      <c r="AG69" s="95">
        <f t="shared" si="0"/>
        <v>0</v>
      </c>
      <c r="AH69" s="131">
        <f t="shared" si="1"/>
        <v>33309.480000000003</v>
      </c>
      <c r="AI69" s="141">
        <f t="shared" si="5"/>
        <v>583663.48</v>
      </c>
    </row>
    <row r="70" spans="1:35" s="111" customFormat="1" ht="33.950000000000003" customHeight="1">
      <c r="A70" s="121" t="s">
        <v>55</v>
      </c>
      <c r="B70" s="121" t="s">
        <v>154</v>
      </c>
      <c r="C70" s="139" t="s">
        <v>218</v>
      </c>
      <c r="D70" s="122">
        <v>8.5340000000000007</v>
      </c>
      <c r="E70" s="140">
        <v>8.3580000000000005</v>
      </c>
      <c r="F70" s="140">
        <v>4.0199999999999996</v>
      </c>
      <c r="G70" s="124">
        <v>1.3520000000000001</v>
      </c>
      <c r="H70" s="124">
        <v>2.6680000000000001</v>
      </c>
      <c r="I70" s="140">
        <v>0</v>
      </c>
      <c r="J70" s="124">
        <v>0</v>
      </c>
      <c r="K70" s="140">
        <v>4.2110000000000003</v>
      </c>
      <c r="L70" s="124">
        <v>3.8839999999999999</v>
      </c>
      <c r="M70" s="124">
        <v>0.32700000000000001</v>
      </c>
      <c r="N70" s="124">
        <v>0</v>
      </c>
      <c r="O70" s="140">
        <v>0.127</v>
      </c>
      <c r="P70" s="124">
        <v>0</v>
      </c>
      <c r="Q70" s="124">
        <v>0</v>
      </c>
      <c r="R70" s="124">
        <v>0</v>
      </c>
      <c r="S70" s="124">
        <v>0</v>
      </c>
      <c r="T70" s="124">
        <v>0.127</v>
      </c>
      <c r="U70" s="141">
        <v>53200</v>
      </c>
      <c r="V70" s="141">
        <f t="shared" si="4"/>
        <v>444645.6</v>
      </c>
      <c r="W70" s="142">
        <v>0.17599999999999999</v>
      </c>
      <c r="X70" s="129">
        <v>0.17599999999999999</v>
      </c>
      <c r="Y70" s="129">
        <v>0</v>
      </c>
      <c r="Z70" s="129">
        <v>0</v>
      </c>
      <c r="AA70" s="129">
        <v>0</v>
      </c>
      <c r="AB70" s="142">
        <v>0</v>
      </c>
      <c r="AC70" s="129">
        <v>0</v>
      </c>
      <c r="AD70" s="129">
        <v>0</v>
      </c>
      <c r="AE70" s="129">
        <v>0</v>
      </c>
      <c r="AF70" s="131">
        <v>26600</v>
      </c>
      <c r="AG70" s="95">
        <f t="shared" si="0"/>
        <v>4681.6000000000004</v>
      </c>
      <c r="AH70" s="131">
        <f t="shared" si="1"/>
        <v>30280.752</v>
      </c>
      <c r="AI70" s="141">
        <f t="shared" si="5"/>
        <v>479607.95199999999</v>
      </c>
    </row>
    <row r="71" spans="1:35" s="111" customFormat="1" ht="33.950000000000003" customHeight="1">
      <c r="A71" s="121" t="s">
        <v>55</v>
      </c>
      <c r="B71" s="121" t="s">
        <v>154</v>
      </c>
      <c r="C71" s="139" t="s">
        <v>219</v>
      </c>
      <c r="D71" s="122">
        <v>18.440000000000001</v>
      </c>
      <c r="E71" s="140">
        <v>18.114999999999998</v>
      </c>
      <c r="F71" s="140">
        <v>2.802</v>
      </c>
      <c r="G71" s="124">
        <v>1.0589999999999999</v>
      </c>
      <c r="H71" s="124">
        <v>1.7430000000000001</v>
      </c>
      <c r="I71" s="140">
        <v>0</v>
      </c>
      <c r="J71" s="124">
        <v>0</v>
      </c>
      <c r="K71" s="140">
        <v>15.007999999999999</v>
      </c>
      <c r="L71" s="124">
        <v>3.4790000000000001</v>
      </c>
      <c r="M71" s="124">
        <v>0.625</v>
      </c>
      <c r="N71" s="124">
        <v>10.904</v>
      </c>
      <c r="O71" s="140">
        <v>0.30499999999999999</v>
      </c>
      <c r="P71" s="124">
        <v>0.113</v>
      </c>
      <c r="Q71" s="124">
        <v>0</v>
      </c>
      <c r="R71" s="124">
        <v>0</v>
      </c>
      <c r="S71" s="124">
        <v>0</v>
      </c>
      <c r="T71" s="124">
        <v>0.192</v>
      </c>
      <c r="U71" s="141">
        <v>53200</v>
      </c>
      <c r="V71" s="141">
        <f t="shared" si="4"/>
        <v>963718</v>
      </c>
      <c r="W71" s="142">
        <v>0.32500000000000001</v>
      </c>
      <c r="X71" s="129">
        <v>0.32500000000000001</v>
      </c>
      <c r="Y71" s="129">
        <v>0</v>
      </c>
      <c r="Z71" s="129">
        <v>0</v>
      </c>
      <c r="AA71" s="129">
        <v>0</v>
      </c>
      <c r="AB71" s="142">
        <v>0</v>
      </c>
      <c r="AC71" s="129">
        <v>0</v>
      </c>
      <c r="AD71" s="129">
        <v>0</v>
      </c>
      <c r="AE71" s="129">
        <v>0</v>
      </c>
      <c r="AF71" s="131">
        <v>26600</v>
      </c>
      <c r="AG71" s="95">
        <f t="shared" ref="AG71:AG91" si="6">W71*AF71+AB71*AF71</f>
        <v>8645</v>
      </c>
      <c r="AH71" s="131">
        <f t="shared" ref="AH71:AH91" si="7">E71*1344+L71*4500+M71*4800+N71*1800</f>
        <v>62629.26</v>
      </c>
      <c r="AI71" s="141">
        <f t="shared" si="5"/>
        <v>1034992.26</v>
      </c>
    </row>
    <row r="72" spans="1:35" s="111" customFormat="1" ht="33.950000000000003" customHeight="1">
      <c r="A72" s="121" t="s">
        <v>55</v>
      </c>
      <c r="B72" s="121" t="s">
        <v>154</v>
      </c>
      <c r="C72" s="139" t="s">
        <v>220</v>
      </c>
      <c r="D72" s="122">
        <v>5.9409999999999998</v>
      </c>
      <c r="E72" s="140">
        <v>5.9409999999999998</v>
      </c>
      <c r="F72" s="140">
        <v>1.9470000000000001</v>
      </c>
      <c r="G72" s="124">
        <v>1.9470000000000001</v>
      </c>
      <c r="H72" s="124">
        <v>0</v>
      </c>
      <c r="I72" s="140">
        <v>0</v>
      </c>
      <c r="J72" s="124">
        <v>0</v>
      </c>
      <c r="K72" s="140">
        <v>3.9940000000000002</v>
      </c>
      <c r="L72" s="124">
        <v>3.9279999999999999</v>
      </c>
      <c r="M72" s="124">
        <v>0</v>
      </c>
      <c r="N72" s="124">
        <v>6.6000000000000003E-2</v>
      </c>
      <c r="O72" s="140">
        <v>0</v>
      </c>
      <c r="P72" s="124">
        <v>0</v>
      </c>
      <c r="Q72" s="124">
        <v>0</v>
      </c>
      <c r="R72" s="124">
        <v>0</v>
      </c>
      <c r="S72" s="124">
        <v>0</v>
      </c>
      <c r="T72" s="124">
        <v>0</v>
      </c>
      <c r="U72" s="141">
        <v>53200</v>
      </c>
      <c r="V72" s="141">
        <f t="shared" ref="V72:V103" si="8">E72*U72</f>
        <v>316061.2</v>
      </c>
      <c r="W72" s="142">
        <v>0</v>
      </c>
      <c r="X72" s="129">
        <v>0</v>
      </c>
      <c r="Y72" s="129">
        <v>0</v>
      </c>
      <c r="Z72" s="129">
        <v>0</v>
      </c>
      <c r="AA72" s="129">
        <v>0</v>
      </c>
      <c r="AB72" s="142">
        <v>0</v>
      </c>
      <c r="AC72" s="129">
        <v>0</v>
      </c>
      <c r="AD72" s="129">
        <v>0</v>
      </c>
      <c r="AE72" s="129">
        <v>0</v>
      </c>
      <c r="AF72" s="131">
        <v>26600</v>
      </c>
      <c r="AG72" s="95">
        <f t="shared" si="6"/>
        <v>0</v>
      </c>
      <c r="AH72" s="131">
        <f t="shared" si="7"/>
        <v>25779.504000000001</v>
      </c>
      <c r="AI72" s="141">
        <f t="shared" ref="AI72:AI103" si="9">AH72+AG72+V72</f>
        <v>341840.70400000003</v>
      </c>
    </row>
    <row r="73" spans="1:35" s="111" customFormat="1" ht="33.950000000000003" customHeight="1">
      <c r="A73" s="121" t="s">
        <v>55</v>
      </c>
      <c r="B73" s="121" t="s">
        <v>154</v>
      </c>
      <c r="C73" s="139" t="s">
        <v>221</v>
      </c>
      <c r="D73" s="122">
        <v>2.5</v>
      </c>
      <c r="E73" s="140">
        <v>2.5</v>
      </c>
      <c r="F73" s="140">
        <v>0</v>
      </c>
      <c r="G73" s="124">
        <v>0</v>
      </c>
      <c r="H73" s="124">
        <v>0</v>
      </c>
      <c r="I73" s="140">
        <v>0</v>
      </c>
      <c r="J73" s="124">
        <v>0</v>
      </c>
      <c r="K73" s="140">
        <v>2.5</v>
      </c>
      <c r="L73" s="124">
        <v>0</v>
      </c>
      <c r="M73" s="124">
        <v>0</v>
      </c>
      <c r="N73" s="124">
        <v>2.5</v>
      </c>
      <c r="O73" s="140">
        <v>0</v>
      </c>
      <c r="P73" s="124">
        <v>0</v>
      </c>
      <c r="Q73" s="124">
        <v>0</v>
      </c>
      <c r="R73" s="124">
        <v>0</v>
      </c>
      <c r="S73" s="124">
        <v>0</v>
      </c>
      <c r="T73" s="124">
        <v>0</v>
      </c>
      <c r="U73" s="141">
        <v>53200</v>
      </c>
      <c r="V73" s="141">
        <f t="shared" si="8"/>
        <v>133000</v>
      </c>
      <c r="W73" s="142">
        <v>0</v>
      </c>
      <c r="X73" s="129">
        <v>0</v>
      </c>
      <c r="Y73" s="129">
        <v>0</v>
      </c>
      <c r="Z73" s="129">
        <v>0</v>
      </c>
      <c r="AA73" s="129">
        <v>0</v>
      </c>
      <c r="AB73" s="142">
        <v>0</v>
      </c>
      <c r="AC73" s="129">
        <v>0</v>
      </c>
      <c r="AD73" s="129">
        <v>0</v>
      </c>
      <c r="AE73" s="129">
        <v>0</v>
      </c>
      <c r="AF73" s="131">
        <v>26600</v>
      </c>
      <c r="AG73" s="95">
        <f t="shared" si="6"/>
        <v>0</v>
      </c>
      <c r="AH73" s="131">
        <f t="shared" si="7"/>
        <v>7860</v>
      </c>
      <c r="AI73" s="141">
        <f t="shared" si="9"/>
        <v>140860</v>
      </c>
    </row>
    <row r="74" spans="1:35" s="111" customFormat="1" ht="33.950000000000003" customHeight="1">
      <c r="A74" s="121" t="s">
        <v>55</v>
      </c>
      <c r="B74" s="121" t="s">
        <v>154</v>
      </c>
      <c r="C74" s="139" t="s">
        <v>222</v>
      </c>
      <c r="D74" s="122">
        <v>4.2569999999999997</v>
      </c>
      <c r="E74" s="140">
        <v>4.2569999999999997</v>
      </c>
      <c r="F74" s="140">
        <v>0</v>
      </c>
      <c r="G74" s="124">
        <v>0</v>
      </c>
      <c r="H74" s="124">
        <v>0</v>
      </c>
      <c r="I74" s="140">
        <v>0</v>
      </c>
      <c r="J74" s="124">
        <v>0</v>
      </c>
      <c r="K74" s="140">
        <v>4.2569999999999997</v>
      </c>
      <c r="L74" s="124">
        <v>0</v>
      </c>
      <c r="M74" s="124">
        <v>0</v>
      </c>
      <c r="N74" s="124">
        <v>4.2569999999999997</v>
      </c>
      <c r="O74" s="140">
        <v>0</v>
      </c>
      <c r="P74" s="124">
        <v>0</v>
      </c>
      <c r="Q74" s="124">
        <v>0</v>
      </c>
      <c r="R74" s="124">
        <v>0</v>
      </c>
      <c r="S74" s="124">
        <v>0</v>
      </c>
      <c r="T74" s="124">
        <v>0</v>
      </c>
      <c r="U74" s="141">
        <v>53200</v>
      </c>
      <c r="V74" s="141">
        <f t="shared" si="8"/>
        <v>226472.4</v>
      </c>
      <c r="W74" s="142">
        <v>0</v>
      </c>
      <c r="X74" s="129">
        <v>0</v>
      </c>
      <c r="Y74" s="129">
        <v>0</v>
      </c>
      <c r="Z74" s="129">
        <v>0</v>
      </c>
      <c r="AA74" s="129">
        <v>0</v>
      </c>
      <c r="AB74" s="142">
        <v>0</v>
      </c>
      <c r="AC74" s="129">
        <v>0</v>
      </c>
      <c r="AD74" s="129">
        <v>0</v>
      </c>
      <c r="AE74" s="129">
        <v>0</v>
      </c>
      <c r="AF74" s="131">
        <v>26600</v>
      </c>
      <c r="AG74" s="95">
        <f t="shared" si="6"/>
        <v>0</v>
      </c>
      <c r="AH74" s="131">
        <f t="shared" si="7"/>
        <v>13384.008</v>
      </c>
      <c r="AI74" s="141">
        <f t="shared" si="9"/>
        <v>239856.408</v>
      </c>
    </row>
    <row r="75" spans="1:35" s="111" customFormat="1" ht="33.950000000000003" customHeight="1">
      <c r="A75" s="121" t="s">
        <v>55</v>
      </c>
      <c r="B75" s="121" t="s">
        <v>154</v>
      </c>
      <c r="C75" s="139" t="s">
        <v>223</v>
      </c>
      <c r="D75" s="122">
        <v>3.8279999999999998</v>
      </c>
      <c r="E75" s="140">
        <v>3.8279999999999998</v>
      </c>
      <c r="F75" s="140">
        <v>0</v>
      </c>
      <c r="G75" s="124">
        <v>0</v>
      </c>
      <c r="H75" s="124">
        <v>0</v>
      </c>
      <c r="I75" s="140">
        <v>0</v>
      </c>
      <c r="J75" s="124">
        <v>0</v>
      </c>
      <c r="K75" s="140">
        <v>3.8279999999999998</v>
      </c>
      <c r="L75" s="124">
        <v>0</v>
      </c>
      <c r="M75" s="124">
        <v>0</v>
      </c>
      <c r="N75" s="124">
        <v>3.8279999999999998</v>
      </c>
      <c r="O75" s="140">
        <v>0</v>
      </c>
      <c r="P75" s="124">
        <v>0</v>
      </c>
      <c r="Q75" s="124">
        <v>0</v>
      </c>
      <c r="R75" s="124">
        <v>0</v>
      </c>
      <c r="S75" s="124">
        <v>0</v>
      </c>
      <c r="T75" s="124">
        <v>0</v>
      </c>
      <c r="U75" s="141">
        <v>53200</v>
      </c>
      <c r="V75" s="141">
        <f t="shared" si="8"/>
        <v>203649.6</v>
      </c>
      <c r="W75" s="142">
        <v>0</v>
      </c>
      <c r="X75" s="129">
        <v>0</v>
      </c>
      <c r="Y75" s="129">
        <v>0</v>
      </c>
      <c r="Z75" s="129">
        <v>0</v>
      </c>
      <c r="AA75" s="129">
        <v>0</v>
      </c>
      <c r="AB75" s="142">
        <v>0</v>
      </c>
      <c r="AC75" s="129">
        <v>0</v>
      </c>
      <c r="AD75" s="129">
        <v>0</v>
      </c>
      <c r="AE75" s="129">
        <v>0</v>
      </c>
      <c r="AF75" s="131">
        <v>26600</v>
      </c>
      <c r="AG75" s="95">
        <f t="shared" si="6"/>
        <v>0</v>
      </c>
      <c r="AH75" s="131">
        <f t="shared" si="7"/>
        <v>12035.232</v>
      </c>
      <c r="AI75" s="141">
        <f t="shared" si="9"/>
        <v>215684.83199999999</v>
      </c>
    </row>
    <row r="76" spans="1:35" s="111" customFormat="1" ht="33.950000000000003" customHeight="1">
      <c r="A76" s="121" t="s">
        <v>55</v>
      </c>
      <c r="B76" s="121" t="s">
        <v>154</v>
      </c>
      <c r="C76" s="139" t="s">
        <v>224</v>
      </c>
      <c r="D76" s="122">
        <v>7.0839999999999996</v>
      </c>
      <c r="E76" s="140">
        <v>7.0839999999999996</v>
      </c>
      <c r="F76" s="140">
        <v>0</v>
      </c>
      <c r="G76" s="124">
        <v>0</v>
      </c>
      <c r="H76" s="124">
        <v>0</v>
      </c>
      <c r="I76" s="140">
        <v>0</v>
      </c>
      <c r="J76" s="124">
        <v>0</v>
      </c>
      <c r="K76" s="140">
        <v>7.0839999999999996</v>
      </c>
      <c r="L76" s="124">
        <v>1.6739999999999999</v>
      </c>
      <c r="M76" s="124">
        <v>0</v>
      </c>
      <c r="N76" s="124">
        <v>5.41</v>
      </c>
      <c r="O76" s="140">
        <v>0</v>
      </c>
      <c r="P76" s="124">
        <v>0</v>
      </c>
      <c r="Q76" s="124">
        <v>0</v>
      </c>
      <c r="R76" s="124">
        <v>0</v>
      </c>
      <c r="S76" s="124">
        <v>0</v>
      </c>
      <c r="T76" s="124">
        <v>0</v>
      </c>
      <c r="U76" s="141">
        <v>53200</v>
      </c>
      <c r="V76" s="141">
        <f t="shared" si="8"/>
        <v>376868.8</v>
      </c>
      <c r="W76" s="142">
        <v>0</v>
      </c>
      <c r="X76" s="129">
        <v>0</v>
      </c>
      <c r="Y76" s="129">
        <v>0</v>
      </c>
      <c r="Z76" s="129">
        <v>0</v>
      </c>
      <c r="AA76" s="129">
        <v>0</v>
      </c>
      <c r="AB76" s="142">
        <v>0</v>
      </c>
      <c r="AC76" s="129">
        <v>0</v>
      </c>
      <c r="AD76" s="129">
        <v>0</v>
      </c>
      <c r="AE76" s="129">
        <v>0</v>
      </c>
      <c r="AF76" s="131">
        <v>26600</v>
      </c>
      <c r="AG76" s="95">
        <f t="shared" si="6"/>
        <v>0</v>
      </c>
      <c r="AH76" s="131">
        <f t="shared" si="7"/>
        <v>26791.896000000001</v>
      </c>
      <c r="AI76" s="141">
        <f t="shared" si="9"/>
        <v>403660.696</v>
      </c>
    </row>
    <row r="77" spans="1:35" s="111" customFormat="1" ht="33.950000000000003" customHeight="1">
      <c r="A77" s="121" t="s">
        <v>55</v>
      </c>
      <c r="B77" s="121" t="s">
        <v>154</v>
      </c>
      <c r="C77" s="139" t="s">
        <v>225</v>
      </c>
      <c r="D77" s="122">
        <v>17.129000000000001</v>
      </c>
      <c r="E77" s="140">
        <v>16.454000000000001</v>
      </c>
      <c r="F77" s="140">
        <v>7.2590000000000003</v>
      </c>
      <c r="G77" s="124">
        <v>2.4329999999999998</v>
      </c>
      <c r="H77" s="124">
        <v>4.8259999999999996</v>
      </c>
      <c r="I77" s="140">
        <v>0</v>
      </c>
      <c r="J77" s="124">
        <v>0</v>
      </c>
      <c r="K77" s="140">
        <v>8.91</v>
      </c>
      <c r="L77" s="124">
        <v>4.9130000000000003</v>
      </c>
      <c r="M77" s="124">
        <v>1.4E-2</v>
      </c>
      <c r="N77" s="124">
        <v>3.9830000000000001</v>
      </c>
      <c r="O77" s="140">
        <v>0.28499999999999998</v>
      </c>
      <c r="P77" s="124">
        <v>0</v>
      </c>
      <c r="Q77" s="124">
        <v>0</v>
      </c>
      <c r="R77" s="124">
        <v>0</v>
      </c>
      <c r="S77" s="124">
        <v>0.10299999999999999</v>
      </c>
      <c r="T77" s="124">
        <v>0.182</v>
      </c>
      <c r="U77" s="141">
        <v>53200</v>
      </c>
      <c r="V77" s="141">
        <f t="shared" si="8"/>
        <v>875352.8</v>
      </c>
      <c r="W77" s="142">
        <v>0.67500000000000004</v>
      </c>
      <c r="X77" s="129">
        <v>0.67500000000000004</v>
      </c>
      <c r="Y77" s="129">
        <v>0</v>
      </c>
      <c r="Z77" s="129">
        <v>0</v>
      </c>
      <c r="AA77" s="129">
        <v>0</v>
      </c>
      <c r="AB77" s="142">
        <v>0</v>
      </c>
      <c r="AC77" s="129">
        <v>0</v>
      </c>
      <c r="AD77" s="129">
        <v>0</v>
      </c>
      <c r="AE77" s="129">
        <v>0</v>
      </c>
      <c r="AF77" s="131">
        <v>26600</v>
      </c>
      <c r="AG77" s="95">
        <f t="shared" si="6"/>
        <v>17955</v>
      </c>
      <c r="AH77" s="131">
        <f t="shared" si="7"/>
        <v>51459.275999999998</v>
      </c>
      <c r="AI77" s="141">
        <f t="shared" si="9"/>
        <v>944767.076</v>
      </c>
    </row>
    <row r="78" spans="1:35" s="111" customFormat="1" ht="33.950000000000003" customHeight="1">
      <c r="A78" s="121" t="s">
        <v>55</v>
      </c>
      <c r="B78" s="121" t="s">
        <v>154</v>
      </c>
      <c r="C78" s="139" t="s">
        <v>226</v>
      </c>
      <c r="D78" s="122">
        <v>6.3090000000000002</v>
      </c>
      <c r="E78" s="140">
        <v>6.0209999999999999</v>
      </c>
      <c r="F78" s="140">
        <v>3.2370000000000001</v>
      </c>
      <c r="G78" s="124">
        <v>2.1219999999999999</v>
      </c>
      <c r="H78" s="124">
        <v>1.115</v>
      </c>
      <c r="I78" s="140">
        <v>0</v>
      </c>
      <c r="J78" s="124">
        <v>0</v>
      </c>
      <c r="K78" s="140">
        <v>2.7839999999999998</v>
      </c>
      <c r="L78" s="124">
        <v>2.0419999999999998</v>
      </c>
      <c r="M78" s="124">
        <v>0</v>
      </c>
      <c r="N78" s="124">
        <v>0.74199999999999999</v>
      </c>
      <c r="O78" s="140">
        <v>0</v>
      </c>
      <c r="P78" s="124">
        <v>0</v>
      </c>
      <c r="Q78" s="124">
        <v>0</v>
      </c>
      <c r="R78" s="124">
        <v>0</v>
      </c>
      <c r="S78" s="124">
        <v>0</v>
      </c>
      <c r="T78" s="124">
        <v>0</v>
      </c>
      <c r="U78" s="141">
        <v>53200</v>
      </c>
      <c r="V78" s="141">
        <f t="shared" si="8"/>
        <v>320317.2</v>
      </c>
      <c r="W78" s="142">
        <v>0.28799999999999998</v>
      </c>
      <c r="X78" s="129">
        <v>0.28799999999999998</v>
      </c>
      <c r="Y78" s="129">
        <v>0</v>
      </c>
      <c r="Z78" s="129">
        <v>0</v>
      </c>
      <c r="AA78" s="129">
        <v>0</v>
      </c>
      <c r="AB78" s="142">
        <v>0</v>
      </c>
      <c r="AC78" s="129">
        <v>0</v>
      </c>
      <c r="AD78" s="129">
        <v>0</v>
      </c>
      <c r="AE78" s="129">
        <v>0</v>
      </c>
      <c r="AF78" s="131">
        <v>26600</v>
      </c>
      <c r="AG78" s="95">
        <f t="shared" si="6"/>
        <v>7660.8</v>
      </c>
      <c r="AH78" s="131">
        <f t="shared" si="7"/>
        <v>18616.824000000001</v>
      </c>
      <c r="AI78" s="141">
        <f t="shared" si="9"/>
        <v>346594.82400000002</v>
      </c>
    </row>
    <row r="79" spans="1:35" s="111" customFormat="1" ht="33.950000000000003" customHeight="1">
      <c r="A79" s="121" t="s">
        <v>55</v>
      </c>
      <c r="B79" s="121" t="s">
        <v>154</v>
      </c>
      <c r="C79" s="139" t="s">
        <v>227</v>
      </c>
      <c r="D79" s="122">
        <v>10.569000000000001</v>
      </c>
      <c r="E79" s="140">
        <v>10.569000000000001</v>
      </c>
      <c r="F79" s="140">
        <v>2.468</v>
      </c>
      <c r="G79" s="124">
        <v>2.468</v>
      </c>
      <c r="H79" s="124">
        <v>0</v>
      </c>
      <c r="I79" s="140">
        <v>0</v>
      </c>
      <c r="J79" s="124">
        <v>0</v>
      </c>
      <c r="K79" s="140">
        <v>8.1010000000000009</v>
      </c>
      <c r="L79" s="124">
        <v>0.89</v>
      </c>
      <c r="M79" s="124">
        <v>0</v>
      </c>
      <c r="N79" s="124">
        <v>7.2110000000000003</v>
      </c>
      <c r="O79" s="140">
        <v>0</v>
      </c>
      <c r="P79" s="124">
        <v>0</v>
      </c>
      <c r="Q79" s="124">
        <v>0</v>
      </c>
      <c r="R79" s="124">
        <v>0</v>
      </c>
      <c r="S79" s="124">
        <v>0</v>
      </c>
      <c r="T79" s="124">
        <v>0</v>
      </c>
      <c r="U79" s="141">
        <v>53200</v>
      </c>
      <c r="V79" s="141">
        <f t="shared" si="8"/>
        <v>562270.80000000005</v>
      </c>
      <c r="W79" s="142">
        <v>0</v>
      </c>
      <c r="X79" s="129">
        <v>0</v>
      </c>
      <c r="Y79" s="129">
        <v>0</v>
      </c>
      <c r="Z79" s="129">
        <v>0</v>
      </c>
      <c r="AA79" s="129">
        <v>0</v>
      </c>
      <c r="AB79" s="142">
        <v>0</v>
      </c>
      <c r="AC79" s="129">
        <v>0</v>
      </c>
      <c r="AD79" s="129">
        <v>0</v>
      </c>
      <c r="AE79" s="129">
        <v>0</v>
      </c>
      <c r="AF79" s="131">
        <v>26600</v>
      </c>
      <c r="AG79" s="95">
        <f t="shared" si="6"/>
        <v>0</v>
      </c>
      <c r="AH79" s="131">
        <f t="shared" si="7"/>
        <v>31189.536</v>
      </c>
      <c r="AI79" s="141">
        <f t="shared" si="9"/>
        <v>593460.33600000001</v>
      </c>
    </row>
    <row r="80" spans="1:35" s="111" customFormat="1" ht="33.950000000000003" customHeight="1">
      <c r="A80" s="121" t="s">
        <v>55</v>
      </c>
      <c r="B80" s="121" t="s">
        <v>154</v>
      </c>
      <c r="C80" s="139" t="s">
        <v>228</v>
      </c>
      <c r="D80" s="122">
        <v>3.36</v>
      </c>
      <c r="E80" s="140">
        <v>3.36</v>
      </c>
      <c r="F80" s="140">
        <v>0</v>
      </c>
      <c r="G80" s="124">
        <v>0</v>
      </c>
      <c r="H80" s="124">
        <v>0</v>
      </c>
      <c r="I80" s="140">
        <v>0</v>
      </c>
      <c r="J80" s="124">
        <v>0</v>
      </c>
      <c r="K80" s="140">
        <v>3.36</v>
      </c>
      <c r="L80" s="124">
        <v>0</v>
      </c>
      <c r="M80" s="124">
        <v>0</v>
      </c>
      <c r="N80" s="124">
        <v>3.36</v>
      </c>
      <c r="O80" s="140">
        <v>0</v>
      </c>
      <c r="P80" s="124">
        <v>0</v>
      </c>
      <c r="Q80" s="124">
        <v>0</v>
      </c>
      <c r="R80" s="124">
        <v>0</v>
      </c>
      <c r="S80" s="124">
        <v>0</v>
      </c>
      <c r="T80" s="124">
        <v>0</v>
      </c>
      <c r="U80" s="141">
        <v>53200</v>
      </c>
      <c r="V80" s="141">
        <f t="shared" si="8"/>
        <v>178752</v>
      </c>
      <c r="W80" s="142">
        <v>0</v>
      </c>
      <c r="X80" s="129">
        <v>0</v>
      </c>
      <c r="Y80" s="129">
        <v>0</v>
      </c>
      <c r="Z80" s="129">
        <v>0</v>
      </c>
      <c r="AA80" s="129">
        <v>0</v>
      </c>
      <c r="AB80" s="142">
        <v>0</v>
      </c>
      <c r="AC80" s="129">
        <v>0</v>
      </c>
      <c r="AD80" s="129">
        <v>0</v>
      </c>
      <c r="AE80" s="129">
        <v>0</v>
      </c>
      <c r="AF80" s="131">
        <v>26600</v>
      </c>
      <c r="AG80" s="95">
        <f t="shared" si="6"/>
        <v>0</v>
      </c>
      <c r="AH80" s="131">
        <f t="shared" si="7"/>
        <v>10563.84</v>
      </c>
      <c r="AI80" s="141">
        <f t="shared" si="9"/>
        <v>189315.84</v>
      </c>
    </row>
    <row r="81" spans="1:35" s="111" customFormat="1" ht="33.950000000000003" customHeight="1">
      <c r="A81" s="121" t="s">
        <v>55</v>
      </c>
      <c r="B81" s="121" t="s">
        <v>154</v>
      </c>
      <c r="C81" s="139" t="s">
        <v>229</v>
      </c>
      <c r="D81" s="122">
        <v>5.64</v>
      </c>
      <c r="E81" s="140">
        <v>5.64</v>
      </c>
      <c r="F81" s="140">
        <v>1.119</v>
      </c>
      <c r="G81" s="124">
        <v>0.91600000000000004</v>
      </c>
      <c r="H81" s="124">
        <v>0.20300000000000001</v>
      </c>
      <c r="I81" s="140">
        <v>0</v>
      </c>
      <c r="J81" s="124">
        <v>0</v>
      </c>
      <c r="K81" s="140">
        <v>4.5209999999999999</v>
      </c>
      <c r="L81" s="124">
        <v>0.35399999999999998</v>
      </c>
      <c r="M81" s="124">
        <v>0</v>
      </c>
      <c r="N81" s="124">
        <v>4.1669999999999998</v>
      </c>
      <c r="O81" s="140">
        <v>0</v>
      </c>
      <c r="P81" s="124">
        <v>0</v>
      </c>
      <c r="Q81" s="124">
        <v>0</v>
      </c>
      <c r="R81" s="124">
        <v>0</v>
      </c>
      <c r="S81" s="124">
        <v>0</v>
      </c>
      <c r="T81" s="124">
        <v>0</v>
      </c>
      <c r="U81" s="141">
        <v>53200</v>
      </c>
      <c r="V81" s="141">
        <f t="shared" si="8"/>
        <v>300048</v>
      </c>
      <c r="W81" s="142">
        <v>0</v>
      </c>
      <c r="X81" s="129">
        <v>0</v>
      </c>
      <c r="Y81" s="129">
        <v>0</v>
      </c>
      <c r="Z81" s="129">
        <v>0</v>
      </c>
      <c r="AA81" s="129">
        <v>0</v>
      </c>
      <c r="AB81" s="142">
        <v>0</v>
      </c>
      <c r="AC81" s="129">
        <v>0</v>
      </c>
      <c r="AD81" s="129">
        <v>0</v>
      </c>
      <c r="AE81" s="129">
        <v>0</v>
      </c>
      <c r="AF81" s="131">
        <v>26600</v>
      </c>
      <c r="AG81" s="95">
        <f t="shared" si="6"/>
        <v>0</v>
      </c>
      <c r="AH81" s="131">
        <f t="shared" si="7"/>
        <v>16673.759999999998</v>
      </c>
      <c r="AI81" s="141">
        <f t="shared" si="9"/>
        <v>316721.76</v>
      </c>
    </row>
    <row r="82" spans="1:35" s="111" customFormat="1" ht="33.950000000000003" customHeight="1">
      <c r="A82" s="121" t="s">
        <v>55</v>
      </c>
      <c r="B82" s="121" t="s">
        <v>154</v>
      </c>
      <c r="C82" s="139" t="s">
        <v>230</v>
      </c>
      <c r="D82" s="122">
        <v>11.725</v>
      </c>
      <c r="E82" s="140">
        <v>11.725</v>
      </c>
      <c r="F82" s="140">
        <v>0.45400000000000001</v>
      </c>
      <c r="G82" s="124">
        <v>0.45400000000000001</v>
      </c>
      <c r="H82" s="124">
        <v>0</v>
      </c>
      <c r="I82" s="140">
        <v>0</v>
      </c>
      <c r="J82" s="124">
        <v>0</v>
      </c>
      <c r="K82" s="140">
        <v>11.271000000000001</v>
      </c>
      <c r="L82" s="124">
        <v>0</v>
      </c>
      <c r="M82" s="124">
        <v>0</v>
      </c>
      <c r="N82" s="124">
        <v>11.271000000000001</v>
      </c>
      <c r="O82" s="140">
        <v>0</v>
      </c>
      <c r="P82" s="124">
        <v>0</v>
      </c>
      <c r="Q82" s="124">
        <v>0</v>
      </c>
      <c r="R82" s="124">
        <v>0</v>
      </c>
      <c r="S82" s="124">
        <v>0</v>
      </c>
      <c r="T82" s="124">
        <v>0</v>
      </c>
      <c r="U82" s="141">
        <v>53200</v>
      </c>
      <c r="V82" s="141">
        <f t="shared" si="8"/>
        <v>623770</v>
      </c>
      <c r="W82" s="142">
        <v>0</v>
      </c>
      <c r="X82" s="129">
        <v>0</v>
      </c>
      <c r="Y82" s="129">
        <v>0</v>
      </c>
      <c r="Z82" s="129">
        <v>0</v>
      </c>
      <c r="AA82" s="129">
        <v>0</v>
      </c>
      <c r="AB82" s="142">
        <v>0</v>
      </c>
      <c r="AC82" s="129">
        <v>0</v>
      </c>
      <c r="AD82" s="129">
        <v>0</v>
      </c>
      <c r="AE82" s="129">
        <v>0</v>
      </c>
      <c r="AF82" s="131">
        <v>26600</v>
      </c>
      <c r="AG82" s="95">
        <f t="shared" si="6"/>
        <v>0</v>
      </c>
      <c r="AH82" s="131">
        <f t="shared" si="7"/>
        <v>36046.199999999997</v>
      </c>
      <c r="AI82" s="141">
        <f t="shared" si="9"/>
        <v>659816.19999999995</v>
      </c>
    </row>
    <row r="83" spans="1:35" s="111" customFormat="1" ht="33.950000000000003" customHeight="1">
      <c r="A83" s="121" t="s">
        <v>55</v>
      </c>
      <c r="B83" s="121" t="s">
        <v>154</v>
      </c>
      <c r="C83" s="139" t="s">
        <v>231</v>
      </c>
      <c r="D83" s="122">
        <v>3.536</v>
      </c>
      <c r="E83" s="140">
        <v>3.536</v>
      </c>
      <c r="F83" s="140">
        <v>1.157</v>
      </c>
      <c r="G83" s="124">
        <v>1.083</v>
      </c>
      <c r="H83" s="124">
        <v>7.3999999999999996E-2</v>
      </c>
      <c r="I83" s="140">
        <v>0</v>
      </c>
      <c r="J83" s="124">
        <v>0</v>
      </c>
      <c r="K83" s="140">
        <v>2.379</v>
      </c>
      <c r="L83" s="124">
        <v>1.1479999999999999</v>
      </c>
      <c r="M83" s="124">
        <v>0</v>
      </c>
      <c r="N83" s="124">
        <v>1.2310000000000001</v>
      </c>
      <c r="O83" s="140">
        <v>0</v>
      </c>
      <c r="P83" s="124">
        <v>0</v>
      </c>
      <c r="Q83" s="124">
        <v>0</v>
      </c>
      <c r="R83" s="124">
        <v>0</v>
      </c>
      <c r="S83" s="124">
        <v>0</v>
      </c>
      <c r="T83" s="124">
        <v>0</v>
      </c>
      <c r="U83" s="141">
        <v>53200</v>
      </c>
      <c r="V83" s="141">
        <f t="shared" si="8"/>
        <v>188115.20000000001</v>
      </c>
      <c r="W83" s="142">
        <v>0</v>
      </c>
      <c r="X83" s="129">
        <v>0</v>
      </c>
      <c r="Y83" s="129">
        <v>0</v>
      </c>
      <c r="Z83" s="129">
        <v>0</v>
      </c>
      <c r="AA83" s="129">
        <v>0</v>
      </c>
      <c r="AB83" s="142">
        <v>0</v>
      </c>
      <c r="AC83" s="129">
        <v>0</v>
      </c>
      <c r="AD83" s="129">
        <v>0</v>
      </c>
      <c r="AE83" s="129">
        <v>0</v>
      </c>
      <c r="AF83" s="131">
        <v>26600</v>
      </c>
      <c r="AG83" s="95">
        <f t="shared" si="6"/>
        <v>0</v>
      </c>
      <c r="AH83" s="131">
        <f t="shared" si="7"/>
        <v>12134.183999999999</v>
      </c>
      <c r="AI83" s="141">
        <f t="shared" si="9"/>
        <v>200249.38399999999</v>
      </c>
    </row>
    <row r="84" spans="1:35" s="111" customFormat="1" ht="33.950000000000003" customHeight="1">
      <c r="A84" s="121" t="s">
        <v>55</v>
      </c>
      <c r="B84" s="121" t="s">
        <v>154</v>
      </c>
      <c r="C84" s="139" t="s">
        <v>232</v>
      </c>
      <c r="D84" s="122">
        <f>12.16+1.896</f>
        <v>14.055999999999999</v>
      </c>
      <c r="E84" s="140">
        <f>12.16+1.896</f>
        <v>14.055999999999999</v>
      </c>
      <c r="F84" s="140">
        <f>0.925+0.419</f>
        <v>1.3440000000000001</v>
      </c>
      <c r="G84" s="124">
        <f>0.925+0.216</f>
        <v>1.141</v>
      </c>
      <c r="H84" s="124">
        <v>0.20300000000000001</v>
      </c>
      <c r="I84" s="140">
        <v>0</v>
      </c>
      <c r="J84" s="124">
        <v>0</v>
      </c>
      <c r="K84" s="140">
        <f>11.235+1.477</f>
        <v>12.712</v>
      </c>
      <c r="L84" s="124">
        <v>6.2990000000000004</v>
      </c>
      <c r="M84" s="124">
        <v>0</v>
      </c>
      <c r="N84" s="124">
        <f>4.936+1.477</f>
        <v>6.4130000000000003</v>
      </c>
      <c r="O84" s="140">
        <v>0</v>
      </c>
      <c r="P84" s="124">
        <v>0</v>
      </c>
      <c r="Q84" s="124">
        <v>0</v>
      </c>
      <c r="R84" s="124">
        <v>0</v>
      </c>
      <c r="S84" s="124">
        <v>0</v>
      </c>
      <c r="T84" s="124">
        <v>0</v>
      </c>
      <c r="U84" s="141">
        <v>53200</v>
      </c>
      <c r="V84" s="141">
        <f t="shared" si="8"/>
        <v>747779.2</v>
      </c>
      <c r="W84" s="142">
        <v>0</v>
      </c>
      <c r="X84" s="129">
        <v>0</v>
      </c>
      <c r="Y84" s="129">
        <v>0</v>
      </c>
      <c r="Z84" s="129">
        <v>0</v>
      </c>
      <c r="AA84" s="129">
        <v>0</v>
      </c>
      <c r="AB84" s="142">
        <v>0</v>
      </c>
      <c r="AC84" s="129">
        <v>0</v>
      </c>
      <c r="AD84" s="129">
        <v>0</v>
      </c>
      <c r="AE84" s="129">
        <v>0</v>
      </c>
      <c r="AF84" s="131">
        <v>26600</v>
      </c>
      <c r="AG84" s="95">
        <f t="shared" si="6"/>
        <v>0</v>
      </c>
      <c r="AH84" s="131">
        <f t="shared" si="7"/>
        <v>58780.163999999997</v>
      </c>
      <c r="AI84" s="141">
        <f t="shared" si="9"/>
        <v>806559.36399999994</v>
      </c>
    </row>
    <row r="85" spans="1:35" s="111" customFormat="1" ht="33.950000000000003" customHeight="1">
      <c r="A85" s="121" t="s">
        <v>55</v>
      </c>
      <c r="B85" s="121" t="s">
        <v>154</v>
      </c>
      <c r="C85" s="139" t="s">
        <v>233</v>
      </c>
      <c r="D85" s="122">
        <v>7.9580000000000002</v>
      </c>
      <c r="E85" s="140">
        <v>7.9580000000000002</v>
      </c>
      <c r="F85" s="140">
        <v>0</v>
      </c>
      <c r="G85" s="124">
        <v>0</v>
      </c>
      <c r="H85" s="124">
        <v>0</v>
      </c>
      <c r="I85" s="140">
        <v>0</v>
      </c>
      <c r="J85" s="124">
        <v>0</v>
      </c>
      <c r="K85" s="140">
        <v>7.9329999999999998</v>
      </c>
      <c r="L85" s="124">
        <v>4.5030000000000001</v>
      </c>
      <c r="M85" s="124">
        <v>0</v>
      </c>
      <c r="N85" s="124">
        <v>3.43</v>
      </c>
      <c r="O85" s="140">
        <v>2.5000000000000001E-2</v>
      </c>
      <c r="P85" s="124">
        <v>0</v>
      </c>
      <c r="Q85" s="124">
        <v>0</v>
      </c>
      <c r="R85" s="124">
        <v>0</v>
      </c>
      <c r="S85" s="124">
        <v>0</v>
      </c>
      <c r="T85" s="124">
        <v>2.5000000000000001E-2</v>
      </c>
      <c r="U85" s="141">
        <v>53200</v>
      </c>
      <c r="V85" s="141">
        <f t="shared" si="8"/>
        <v>423365.6</v>
      </c>
      <c r="W85" s="142">
        <v>0</v>
      </c>
      <c r="X85" s="129">
        <v>0</v>
      </c>
      <c r="Y85" s="129">
        <v>0</v>
      </c>
      <c r="Z85" s="129">
        <v>0</v>
      </c>
      <c r="AA85" s="129">
        <v>0</v>
      </c>
      <c r="AB85" s="142">
        <v>0</v>
      </c>
      <c r="AC85" s="129">
        <v>0</v>
      </c>
      <c r="AD85" s="129">
        <v>0</v>
      </c>
      <c r="AE85" s="129">
        <v>0</v>
      </c>
      <c r="AF85" s="131">
        <v>26600</v>
      </c>
      <c r="AG85" s="95">
        <f t="shared" si="6"/>
        <v>0</v>
      </c>
      <c r="AH85" s="131">
        <f t="shared" si="7"/>
        <v>37133.052000000003</v>
      </c>
      <c r="AI85" s="141">
        <f t="shared" si="9"/>
        <v>460498.652</v>
      </c>
    </row>
    <row r="86" spans="1:35" s="111" customFormat="1" ht="33.950000000000003" customHeight="1">
      <c r="A86" s="121" t="s">
        <v>55</v>
      </c>
      <c r="B86" s="121" t="s">
        <v>154</v>
      </c>
      <c r="C86" s="139" t="s">
        <v>234</v>
      </c>
      <c r="D86" s="122">
        <v>7.5170000000000003</v>
      </c>
      <c r="E86" s="140">
        <v>7.4429999999999996</v>
      </c>
      <c r="F86" s="140">
        <v>0</v>
      </c>
      <c r="G86" s="124">
        <v>0</v>
      </c>
      <c r="H86" s="124">
        <v>0</v>
      </c>
      <c r="I86" s="140">
        <v>0</v>
      </c>
      <c r="J86" s="124">
        <v>0</v>
      </c>
      <c r="K86" s="140">
        <v>7.4429999999999996</v>
      </c>
      <c r="L86" s="124">
        <v>3.0470000000000002</v>
      </c>
      <c r="M86" s="124">
        <v>0</v>
      </c>
      <c r="N86" s="124">
        <v>4.3959999999999999</v>
      </c>
      <c r="O86" s="140">
        <v>0</v>
      </c>
      <c r="P86" s="124">
        <v>0</v>
      </c>
      <c r="Q86" s="124">
        <v>0</v>
      </c>
      <c r="R86" s="124">
        <v>0</v>
      </c>
      <c r="S86" s="124">
        <v>0</v>
      </c>
      <c r="T86" s="124">
        <v>0</v>
      </c>
      <c r="U86" s="141">
        <v>53200</v>
      </c>
      <c r="V86" s="141">
        <f t="shared" si="8"/>
        <v>395967.6</v>
      </c>
      <c r="W86" s="142">
        <v>0</v>
      </c>
      <c r="X86" s="129">
        <v>0</v>
      </c>
      <c r="Y86" s="129">
        <v>0</v>
      </c>
      <c r="Z86" s="129">
        <v>0</v>
      </c>
      <c r="AA86" s="129">
        <v>0</v>
      </c>
      <c r="AB86" s="142">
        <v>7.3999999999999996E-2</v>
      </c>
      <c r="AC86" s="129">
        <v>0</v>
      </c>
      <c r="AD86" s="129">
        <v>0</v>
      </c>
      <c r="AE86" s="129">
        <v>7.3999999999999996E-2</v>
      </c>
      <c r="AF86" s="131">
        <v>26600</v>
      </c>
      <c r="AG86" s="95">
        <f t="shared" si="6"/>
        <v>1968.4</v>
      </c>
      <c r="AH86" s="131">
        <f t="shared" si="7"/>
        <v>31627.691999999999</v>
      </c>
      <c r="AI86" s="141">
        <f t="shared" si="9"/>
        <v>429563.69199999998</v>
      </c>
    </row>
    <row r="87" spans="1:35" s="111" customFormat="1" ht="33.950000000000003" customHeight="1">
      <c r="A87" s="121" t="s">
        <v>55</v>
      </c>
      <c r="B87" s="121" t="s">
        <v>154</v>
      </c>
      <c r="C87" s="139" t="s">
        <v>235</v>
      </c>
      <c r="D87" s="122">
        <v>8.1180000000000003</v>
      </c>
      <c r="E87" s="140">
        <v>8.0440000000000005</v>
      </c>
      <c r="F87" s="140">
        <v>0</v>
      </c>
      <c r="G87" s="124">
        <v>0</v>
      </c>
      <c r="H87" s="124">
        <v>0</v>
      </c>
      <c r="I87" s="140">
        <v>0</v>
      </c>
      <c r="J87" s="124">
        <v>0</v>
      </c>
      <c r="K87" s="140">
        <v>8.0440000000000005</v>
      </c>
      <c r="L87" s="124">
        <v>3.6480000000000001</v>
      </c>
      <c r="M87" s="124">
        <v>0</v>
      </c>
      <c r="N87" s="124">
        <v>4.3959999999999999</v>
      </c>
      <c r="O87" s="140">
        <v>0</v>
      </c>
      <c r="P87" s="124">
        <v>0</v>
      </c>
      <c r="Q87" s="124">
        <v>0</v>
      </c>
      <c r="R87" s="124">
        <v>0</v>
      </c>
      <c r="S87" s="124">
        <v>0</v>
      </c>
      <c r="T87" s="124">
        <v>0</v>
      </c>
      <c r="U87" s="141">
        <v>53200</v>
      </c>
      <c r="V87" s="141">
        <f t="shared" si="8"/>
        <v>427940.8</v>
      </c>
      <c r="W87" s="142">
        <v>0</v>
      </c>
      <c r="X87" s="129">
        <v>0</v>
      </c>
      <c r="Y87" s="129">
        <v>0</v>
      </c>
      <c r="Z87" s="129">
        <v>0</v>
      </c>
      <c r="AA87" s="129">
        <v>0</v>
      </c>
      <c r="AB87" s="142">
        <v>7.3999999999999996E-2</v>
      </c>
      <c r="AC87" s="129">
        <v>0</v>
      </c>
      <c r="AD87" s="129">
        <v>0</v>
      </c>
      <c r="AE87" s="129">
        <v>7.3999999999999996E-2</v>
      </c>
      <c r="AF87" s="131">
        <v>26600</v>
      </c>
      <c r="AG87" s="95">
        <f t="shared" si="6"/>
        <v>1968.4</v>
      </c>
      <c r="AH87" s="131">
        <f t="shared" si="7"/>
        <v>35139.936000000002</v>
      </c>
      <c r="AI87" s="141">
        <f t="shared" si="9"/>
        <v>465049.136</v>
      </c>
    </row>
    <row r="88" spans="1:35" s="111" customFormat="1" ht="33.950000000000003" customHeight="1">
      <c r="A88" s="121" t="s">
        <v>55</v>
      </c>
      <c r="B88" s="121" t="s">
        <v>154</v>
      </c>
      <c r="C88" s="139" t="s">
        <v>236</v>
      </c>
      <c r="D88" s="122">
        <v>12.307</v>
      </c>
      <c r="E88" s="140">
        <v>12.307</v>
      </c>
      <c r="F88" s="140">
        <v>2.4750000000000001</v>
      </c>
      <c r="G88" s="124">
        <v>1.1299999999999999</v>
      </c>
      <c r="H88" s="124">
        <v>1.345</v>
      </c>
      <c r="I88" s="140">
        <v>0</v>
      </c>
      <c r="J88" s="124">
        <v>0</v>
      </c>
      <c r="K88" s="140">
        <v>9.8320000000000007</v>
      </c>
      <c r="L88" s="124">
        <v>5.4530000000000003</v>
      </c>
      <c r="M88" s="124">
        <v>0</v>
      </c>
      <c r="N88" s="124">
        <v>4.3789999999999996</v>
      </c>
      <c r="O88" s="140">
        <v>0</v>
      </c>
      <c r="P88" s="124">
        <v>0</v>
      </c>
      <c r="Q88" s="124">
        <v>0</v>
      </c>
      <c r="R88" s="124">
        <v>0</v>
      </c>
      <c r="S88" s="124">
        <v>0</v>
      </c>
      <c r="T88" s="124">
        <v>0</v>
      </c>
      <c r="U88" s="141">
        <v>53200</v>
      </c>
      <c r="V88" s="141">
        <f t="shared" si="8"/>
        <v>654732.4</v>
      </c>
      <c r="W88" s="142">
        <v>0</v>
      </c>
      <c r="X88" s="129">
        <v>0</v>
      </c>
      <c r="Y88" s="129">
        <v>0</v>
      </c>
      <c r="Z88" s="129">
        <v>0</v>
      </c>
      <c r="AA88" s="129">
        <v>0</v>
      </c>
      <c r="AB88" s="142">
        <v>0</v>
      </c>
      <c r="AC88" s="129">
        <v>0</v>
      </c>
      <c r="AD88" s="129">
        <v>0</v>
      </c>
      <c r="AE88" s="129">
        <v>0</v>
      </c>
      <c r="AF88" s="131">
        <v>26600</v>
      </c>
      <c r="AG88" s="95">
        <f t="shared" si="6"/>
        <v>0</v>
      </c>
      <c r="AH88" s="131">
        <f t="shared" si="7"/>
        <v>48961.307999999997</v>
      </c>
      <c r="AI88" s="141">
        <f t="shared" si="9"/>
        <v>703693.70799999998</v>
      </c>
    </row>
    <row r="89" spans="1:35" s="111" customFormat="1" ht="33.950000000000003" customHeight="1">
      <c r="A89" s="121" t="s">
        <v>55</v>
      </c>
      <c r="B89" s="121" t="s">
        <v>154</v>
      </c>
      <c r="C89" s="139" t="s">
        <v>237</v>
      </c>
      <c r="D89" s="122">
        <v>7.0839999999999996</v>
      </c>
      <c r="E89" s="140">
        <v>7.0839999999999996</v>
      </c>
      <c r="F89" s="140">
        <v>0</v>
      </c>
      <c r="G89" s="124">
        <v>0</v>
      </c>
      <c r="H89" s="124">
        <v>0</v>
      </c>
      <c r="I89" s="140">
        <v>0</v>
      </c>
      <c r="J89" s="124">
        <v>0</v>
      </c>
      <c r="K89" s="140">
        <v>7.0839999999999996</v>
      </c>
      <c r="L89" s="124">
        <v>1.6739999999999999</v>
      </c>
      <c r="M89" s="124">
        <v>0</v>
      </c>
      <c r="N89" s="124">
        <v>5.41</v>
      </c>
      <c r="O89" s="140">
        <v>0</v>
      </c>
      <c r="P89" s="124">
        <v>0</v>
      </c>
      <c r="Q89" s="124">
        <v>0</v>
      </c>
      <c r="R89" s="124">
        <v>0</v>
      </c>
      <c r="S89" s="124">
        <v>0</v>
      </c>
      <c r="T89" s="124">
        <v>0</v>
      </c>
      <c r="U89" s="141">
        <v>53200</v>
      </c>
      <c r="V89" s="141">
        <f t="shared" si="8"/>
        <v>376868.8</v>
      </c>
      <c r="W89" s="142">
        <v>0</v>
      </c>
      <c r="X89" s="129">
        <v>0</v>
      </c>
      <c r="Y89" s="129">
        <v>0</v>
      </c>
      <c r="Z89" s="129">
        <v>0</v>
      </c>
      <c r="AA89" s="129">
        <v>0</v>
      </c>
      <c r="AB89" s="142">
        <v>0</v>
      </c>
      <c r="AC89" s="129">
        <v>0</v>
      </c>
      <c r="AD89" s="129">
        <v>0</v>
      </c>
      <c r="AE89" s="129">
        <v>0</v>
      </c>
      <c r="AF89" s="131">
        <v>26600</v>
      </c>
      <c r="AG89" s="95">
        <f t="shared" si="6"/>
        <v>0</v>
      </c>
      <c r="AH89" s="131">
        <f t="shared" si="7"/>
        <v>26791.896000000001</v>
      </c>
      <c r="AI89" s="141">
        <f t="shared" si="9"/>
        <v>403660.696</v>
      </c>
    </row>
    <row r="90" spans="1:35" s="111" customFormat="1" ht="33.950000000000003" customHeight="1">
      <c r="A90" s="121" t="s">
        <v>55</v>
      </c>
      <c r="B90" s="121" t="s">
        <v>154</v>
      </c>
      <c r="C90" s="139" t="s">
        <v>238</v>
      </c>
      <c r="D90" s="122">
        <v>4.4580000000000002</v>
      </c>
      <c r="E90" s="140">
        <v>4.4580000000000002</v>
      </c>
      <c r="F90" s="140">
        <v>0</v>
      </c>
      <c r="G90" s="124">
        <v>0</v>
      </c>
      <c r="H90" s="124">
        <v>0</v>
      </c>
      <c r="I90" s="140">
        <v>0</v>
      </c>
      <c r="J90" s="124">
        <v>0</v>
      </c>
      <c r="K90" s="140">
        <v>4.4580000000000002</v>
      </c>
      <c r="L90" s="124">
        <v>3.5049999999999999</v>
      </c>
      <c r="M90" s="124">
        <v>0</v>
      </c>
      <c r="N90" s="124">
        <v>0.95299999999999996</v>
      </c>
      <c r="O90" s="140">
        <v>0</v>
      </c>
      <c r="P90" s="124">
        <v>0</v>
      </c>
      <c r="Q90" s="124">
        <v>0</v>
      </c>
      <c r="R90" s="124">
        <v>0</v>
      </c>
      <c r="S90" s="124">
        <v>0</v>
      </c>
      <c r="T90" s="124">
        <v>0</v>
      </c>
      <c r="U90" s="141">
        <v>53200</v>
      </c>
      <c r="V90" s="141">
        <f t="shared" si="8"/>
        <v>237165.6</v>
      </c>
      <c r="W90" s="142">
        <v>0</v>
      </c>
      <c r="X90" s="129">
        <v>0</v>
      </c>
      <c r="Y90" s="129">
        <v>0</v>
      </c>
      <c r="Z90" s="129">
        <v>0</v>
      </c>
      <c r="AA90" s="129">
        <v>0</v>
      </c>
      <c r="AB90" s="142">
        <v>0</v>
      </c>
      <c r="AC90" s="129">
        <v>0</v>
      </c>
      <c r="AD90" s="129">
        <v>0</v>
      </c>
      <c r="AE90" s="129">
        <v>0</v>
      </c>
      <c r="AF90" s="131">
        <v>26600</v>
      </c>
      <c r="AG90" s="95">
        <f t="shared" si="6"/>
        <v>0</v>
      </c>
      <c r="AH90" s="131">
        <f t="shared" si="7"/>
        <v>23479.452000000001</v>
      </c>
      <c r="AI90" s="141">
        <f t="shared" si="9"/>
        <v>260645.052</v>
      </c>
    </row>
    <row r="91" spans="1:35" s="111" customFormat="1" ht="33.950000000000003" customHeight="1">
      <c r="A91" s="121" t="s">
        <v>55</v>
      </c>
      <c r="B91" s="121" t="s">
        <v>154</v>
      </c>
      <c r="C91" s="139" t="s">
        <v>239</v>
      </c>
      <c r="D91" s="122">
        <v>17.684000000000001</v>
      </c>
      <c r="E91" s="140">
        <v>17.073</v>
      </c>
      <c r="F91" s="140">
        <v>2.548</v>
      </c>
      <c r="G91" s="124">
        <v>0.871</v>
      </c>
      <c r="H91" s="124">
        <f>1.709-0.032</f>
        <v>1.677</v>
      </c>
      <c r="I91" s="142">
        <v>4.758</v>
      </c>
      <c r="J91" s="129">
        <v>4.758</v>
      </c>
      <c r="K91" s="140">
        <f>12.558-3.188</f>
        <v>9.3699999999999992</v>
      </c>
      <c r="L91" s="124">
        <f>7.378-3.188</f>
        <v>4.1900000000000004</v>
      </c>
      <c r="M91" s="124">
        <v>0</v>
      </c>
      <c r="N91" s="124">
        <v>5.18</v>
      </c>
      <c r="O91" s="140">
        <v>0.39700000000000002</v>
      </c>
      <c r="P91" s="124">
        <v>0.25</v>
      </c>
      <c r="Q91" s="124">
        <v>0</v>
      </c>
      <c r="R91" s="124">
        <v>0</v>
      </c>
      <c r="S91" s="124">
        <v>0.14699999999999999</v>
      </c>
      <c r="T91" s="124">
        <v>0</v>
      </c>
      <c r="U91" s="141">
        <v>53200</v>
      </c>
      <c r="V91" s="141">
        <f t="shared" si="8"/>
        <v>908283.6</v>
      </c>
      <c r="W91" s="142">
        <v>0.61099999999999999</v>
      </c>
      <c r="X91" s="129">
        <v>0.61099999999999999</v>
      </c>
      <c r="Y91" s="129">
        <v>0</v>
      </c>
      <c r="Z91" s="129">
        <v>0</v>
      </c>
      <c r="AA91" s="129">
        <v>0</v>
      </c>
      <c r="AB91" s="142">
        <v>0</v>
      </c>
      <c r="AC91" s="129">
        <v>0</v>
      </c>
      <c r="AD91" s="129">
        <v>0</v>
      </c>
      <c r="AE91" s="129">
        <v>0</v>
      </c>
      <c r="AF91" s="131">
        <v>26600</v>
      </c>
      <c r="AG91" s="95">
        <f t="shared" si="6"/>
        <v>16252.6</v>
      </c>
      <c r="AH91" s="131">
        <f t="shared" si="7"/>
        <v>51125.112000000001</v>
      </c>
      <c r="AI91" s="141">
        <f t="shared" si="9"/>
        <v>975661.31200000003</v>
      </c>
    </row>
    <row r="92" spans="1:35" s="111" customFormat="1" ht="33.950000000000003" customHeight="1">
      <c r="A92" s="121" t="s">
        <v>55</v>
      </c>
      <c r="B92" s="121" t="s">
        <v>154</v>
      </c>
      <c r="C92" s="139" t="s">
        <v>240</v>
      </c>
      <c r="D92" s="122">
        <v>3.2000000000000001E-2</v>
      </c>
      <c r="E92" s="140">
        <v>3.2000000000000001E-2</v>
      </c>
      <c r="F92" s="140">
        <v>3.2000000000000001E-2</v>
      </c>
      <c r="G92" s="124"/>
      <c r="H92" s="124"/>
      <c r="I92" s="142">
        <v>3.2000000000000001E-2</v>
      </c>
      <c r="J92" s="129"/>
      <c r="K92" s="140"/>
      <c r="L92" s="124"/>
      <c r="M92" s="124"/>
      <c r="N92" s="124"/>
      <c r="O92" s="140"/>
      <c r="P92" s="124"/>
      <c r="Q92" s="124"/>
      <c r="R92" s="124"/>
      <c r="S92" s="124"/>
      <c r="T92" s="124"/>
      <c r="U92" s="141">
        <v>53200</v>
      </c>
      <c r="V92" s="141">
        <f t="shared" si="8"/>
        <v>1702.4</v>
      </c>
      <c r="W92" s="142"/>
      <c r="X92" s="129"/>
      <c r="Y92" s="129"/>
      <c r="Z92" s="129"/>
      <c r="AA92" s="129"/>
      <c r="AB92" s="142"/>
      <c r="AC92" s="129"/>
      <c r="AD92" s="129"/>
      <c r="AE92" s="129"/>
      <c r="AF92" s="131"/>
      <c r="AG92" s="95"/>
      <c r="AH92" s="131"/>
      <c r="AI92" s="141">
        <f t="shared" si="9"/>
        <v>1702.4</v>
      </c>
    </row>
    <row r="93" spans="1:35" s="111" customFormat="1" ht="33.950000000000003" customHeight="1">
      <c r="A93" s="121" t="s">
        <v>55</v>
      </c>
      <c r="B93" s="121" t="s">
        <v>154</v>
      </c>
      <c r="C93" s="139" t="s">
        <v>241</v>
      </c>
      <c r="D93" s="122">
        <v>11.749000000000001</v>
      </c>
      <c r="E93" s="140">
        <v>10.997</v>
      </c>
      <c r="F93" s="140">
        <v>5.4619999999999997</v>
      </c>
      <c r="G93" s="124">
        <v>1.764</v>
      </c>
      <c r="H93" s="124">
        <v>3.698</v>
      </c>
      <c r="I93" s="140">
        <v>0</v>
      </c>
      <c r="J93" s="124">
        <v>0</v>
      </c>
      <c r="K93" s="140">
        <v>5.4379999999999997</v>
      </c>
      <c r="L93" s="124">
        <v>4.9630000000000001</v>
      </c>
      <c r="M93" s="124">
        <v>0</v>
      </c>
      <c r="N93" s="124">
        <v>0.47499999999999998</v>
      </c>
      <c r="O93" s="140">
        <v>9.7000000000000003E-2</v>
      </c>
      <c r="P93" s="124">
        <v>9.7000000000000003E-2</v>
      </c>
      <c r="Q93" s="124">
        <v>0</v>
      </c>
      <c r="R93" s="124">
        <v>0</v>
      </c>
      <c r="S93" s="124">
        <v>0</v>
      </c>
      <c r="T93" s="124">
        <v>0</v>
      </c>
      <c r="U93" s="141">
        <v>53200</v>
      </c>
      <c r="V93" s="141">
        <f t="shared" si="8"/>
        <v>585040.4</v>
      </c>
      <c r="W93" s="142">
        <v>0.752</v>
      </c>
      <c r="X93" s="129">
        <v>0.752</v>
      </c>
      <c r="Y93" s="129">
        <v>0</v>
      </c>
      <c r="Z93" s="129">
        <v>0</v>
      </c>
      <c r="AA93" s="129">
        <v>0</v>
      </c>
      <c r="AB93" s="142">
        <v>0</v>
      </c>
      <c r="AC93" s="129">
        <v>0</v>
      </c>
      <c r="AD93" s="129">
        <v>0</v>
      </c>
      <c r="AE93" s="129">
        <v>0</v>
      </c>
      <c r="AF93" s="131">
        <v>26600</v>
      </c>
      <c r="AG93" s="95">
        <f t="shared" ref="AG93:AG133" si="10">W93*AF93+AB93*AF93</f>
        <v>20003.2</v>
      </c>
      <c r="AH93" s="131">
        <f t="shared" ref="AH93:AH133" si="11">E93*1344+L93*4500+M93*4800+N93*1800</f>
        <v>37968.468000000001</v>
      </c>
      <c r="AI93" s="141">
        <f t="shared" si="9"/>
        <v>643012.06799999997</v>
      </c>
    </row>
    <row r="94" spans="1:35" s="111" customFormat="1" ht="33.950000000000003" customHeight="1">
      <c r="A94" s="121" t="s">
        <v>55</v>
      </c>
      <c r="B94" s="121" t="s">
        <v>154</v>
      </c>
      <c r="C94" s="139" t="s">
        <v>242</v>
      </c>
      <c r="D94" s="122">
        <v>10.412000000000001</v>
      </c>
      <c r="E94" s="140">
        <v>10.412000000000001</v>
      </c>
      <c r="F94" s="140">
        <v>1.323</v>
      </c>
      <c r="G94" s="124">
        <v>1.323</v>
      </c>
      <c r="H94" s="124">
        <v>0</v>
      </c>
      <c r="I94" s="140">
        <v>0</v>
      </c>
      <c r="J94" s="124">
        <v>0</v>
      </c>
      <c r="K94" s="140">
        <v>9.0890000000000004</v>
      </c>
      <c r="L94" s="124">
        <v>7.2549999999999999</v>
      </c>
      <c r="M94" s="124">
        <v>0</v>
      </c>
      <c r="N94" s="124">
        <v>1.8340000000000001</v>
      </c>
      <c r="O94" s="140">
        <v>0</v>
      </c>
      <c r="P94" s="124">
        <v>0</v>
      </c>
      <c r="Q94" s="124">
        <v>0</v>
      </c>
      <c r="R94" s="124">
        <v>0</v>
      </c>
      <c r="S94" s="124">
        <v>0</v>
      </c>
      <c r="T94" s="124">
        <v>0</v>
      </c>
      <c r="U94" s="141">
        <v>53200</v>
      </c>
      <c r="V94" s="141">
        <f t="shared" si="8"/>
        <v>553918.4</v>
      </c>
      <c r="W94" s="142">
        <v>0</v>
      </c>
      <c r="X94" s="129">
        <v>0</v>
      </c>
      <c r="Y94" s="129">
        <v>0</v>
      </c>
      <c r="Z94" s="129">
        <v>0</v>
      </c>
      <c r="AA94" s="129">
        <v>0</v>
      </c>
      <c r="AB94" s="142">
        <v>0</v>
      </c>
      <c r="AC94" s="129">
        <v>0</v>
      </c>
      <c r="AD94" s="129">
        <v>0</v>
      </c>
      <c r="AE94" s="129">
        <v>0</v>
      </c>
      <c r="AF94" s="131">
        <v>26600</v>
      </c>
      <c r="AG94" s="95">
        <f t="shared" si="10"/>
        <v>0</v>
      </c>
      <c r="AH94" s="131">
        <f t="shared" si="11"/>
        <v>49942.428</v>
      </c>
      <c r="AI94" s="141">
        <f t="shared" si="9"/>
        <v>603860.82799999998</v>
      </c>
    </row>
    <row r="95" spans="1:35" s="111" customFormat="1" ht="33.950000000000003" customHeight="1">
      <c r="A95" s="121" t="s">
        <v>55</v>
      </c>
      <c r="B95" s="121" t="s">
        <v>154</v>
      </c>
      <c r="C95" s="139" t="s">
        <v>243</v>
      </c>
      <c r="D95" s="122">
        <v>13.427</v>
      </c>
      <c r="E95" s="140">
        <v>13.02</v>
      </c>
      <c r="F95" s="140">
        <v>1.74</v>
      </c>
      <c r="G95" s="124">
        <v>1.0920000000000001</v>
      </c>
      <c r="H95" s="124">
        <v>0.64800000000000002</v>
      </c>
      <c r="I95" s="140">
        <v>0</v>
      </c>
      <c r="J95" s="124">
        <v>0</v>
      </c>
      <c r="K95" s="140">
        <v>11.157</v>
      </c>
      <c r="L95" s="124">
        <v>5.5110000000000001</v>
      </c>
      <c r="M95" s="124">
        <v>0</v>
      </c>
      <c r="N95" s="124">
        <v>5.6459999999999999</v>
      </c>
      <c r="O95" s="140">
        <v>0.123</v>
      </c>
      <c r="P95" s="124">
        <v>0</v>
      </c>
      <c r="Q95" s="124">
        <v>0</v>
      </c>
      <c r="R95" s="124">
        <v>0</v>
      </c>
      <c r="S95" s="124">
        <v>0</v>
      </c>
      <c r="T95" s="124">
        <v>0.123</v>
      </c>
      <c r="U95" s="141">
        <v>53200</v>
      </c>
      <c r="V95" s="141">
        <f t="shared" si="8"/>
        <v>692664</v>
      </c>
      <c r="W95" s="142">
        <v>0</v>
      </c>
      <c r="X95" s="129">
        <v>0</v>
      </c>
      <c r="Y95" s="129">
        <v>0</v>
      </c>
      <c r="Z95" s="129">
        <v>0</v>
      </c>
      <c r="AA95" s="129">
        <v>0</v>
      </c>
      <c r="AB95" s="142">
        <v>0.40699999999999997</v>
      </c>
      <c r="AC95" s="129">
        <v>0</v>
      </c>
      <c r="AD95" s="129">
        <v>0</v>
      </c>
      <c r="AE95" s="129">
        <v>0.40699999999999997</v>
      </c>
      <c r="AF95" s="131">
        <v>26600</v>
      </c>
      <c r="AG95" s="95">
        <f t="shared" si="10"/>
        <v>10826.2</v>
      </c>
      <c r="AH95" s="131">
        <f t="shared" si="11"/>
        <v>52461.18</v>
      </c>
      <c r="AI95" s="141">
        <f t="shared" si="9"/>
        <v>755951.38</v>
      </c>
    </row>
    <row r="96" spans="1:35" s="111" customFormat="1" ht="33.950000000000003" customHeight="1">
      <c r="A96" s="121" t="s">
        <v>55</v>
      </c>
      <c r="B96" s="121" t="s">
        <v>154</v>
      </c>
      <c r="C96" s="139" t="s">
        <v>244</v>
      </c>
      <c r="D96" s="122">
        <v>3.8889999999999998</v>
      </c>
      <c r="E96" s="140">
        <v>3.8889999999999998</v>
      </c>
      <c r="F96" s="140">
        <v>0.49199999999999999</v>
      </c>
      <c r="G96" s="124">
        <v>0</v>
      </c>
      <c r="H96" s="124">
        <v>0.49199999999999999</v>
      </c>
      <c r="I96" s="140">
        <v>0</v>
      </c>
      <c r="J96" s="124">
        <v>0</v>
      </c>
      <c r="K96" s="140">
        <v>2.9950000000000001</v>
      </c>
      <c r="L96" s="124">
        <v>0</v>
      </c>
      <c r="M96" s="124">
        <v>9.9000000000000005E-2</v>
      </c>
      <c r="N96" s="124">
        <v>2.8959999999999999</v>
      </c>
      <c r="O96" s="140">
        <v>0.40200000000000002</v>
      </c>
      <c r="P96" s="124">
        <v>0</v>
      </c>
      <c r="Q96" s="124">
        <v>0</v>
      </c>
      <c r="R96" s="124">
        <v>0</v>
      </c>
      <c r="S96" s="124">
        <v>0</v>
      </c>
      <c r="T96" s="124">
        <v>0.40200000000000002</v>
      </c>
      <c r="U96" s="141">
        <v>53200</v>
      </c>
      <c r="V96" s="141">
        <f t="shared" si="8"/>
        <v>206894.8</v>
      </c>
      <c r="W96" s="142">
        <v>0</v>
      </c>
      <c r="X96" s="129">
        <v>0</v>
      </c>
      <c r="Y96" s="129">
        <v>0</v>
      </c>
      <c r="Z96" s="129">
        <v>0</v>
      </c>
      <c r="AA96" s="129">
        <v>0</v>
      </c>
      <c r="AB96" s="142">
        <v>0</v>
      </c>
      <c r="AC96" s="129">
        <v>0</v>
      </c>
      <c r="AD96" s="129">
        <v>0</v>
      </c>
      <c r="AE96" s="129">
        <v>0</v>
      </c>
      <c r="AF96" s="131">
        <v>26600</v>
      </c>
      <c r="AG96" s="95">
        <f t="shared" si="10"/>
        <v>0</v>
      </c>
      <c r="AH96" s="131">
        <f t="shared" si="11"/>
        <v>10914.816000000001</v>
      </c>
      <c r="AI96" s="141">
        <f t="shared" si="9"/>
        <v>217809.61600000001</v>
      </c>
    </row>
    <row r="97" spans="1:35" s="111" customFormat="1" ht="33.950000000000003" customHeight="1">
      <c r="A97" s="121" t="s">
        <v>55</v>
      </c>
      <c r="B97" s="121" t="s">
        <v>154</v>
      </c>
      <c r="C97" s="139" t="s">
        <v>245</v>
      </c>
      <c r="D97" s="122">
        <v>7.5170000000000003</v>
      </c>
      <c r="E97" s="140">
        <v>7.4429999999999996</v>
      </c>
      <c r="F97" s="140">
        <v>0</v>
      </c>
      <c r="G97" s="124">
        <v>0</v>
      </c>
      <c r="H97" s="124">
        <v>0</v>
      </c>
      <c r="I97" s="140">
        <v>0</v>
      </c>
      <c r="J97" s="124">
        <v>0</v>
      </c>
      <c r="K97" s="140">
        <v>7.4429999999999996</v>
      </c>
      <c r="L97" s="124">
        <v>3.0470000000000002</v>
      </c>
      <c r="M97" s="124">
        <v>0</v>
      </c>
      <c r="N97" s="124">
        <v>4.3959999999999999</v>
      </c>
      <c r="O97" s="140">
        <v>0</v>
      </c>
      <c r="P97" s="124">
        <v>0</v>
      </c>
      <c r="Q97" s="124">
        <v>0</v>
      </c>
      <c r="R97" s="124">
        <v>0</v>
      </c>
      <c r="S97" s="124">
        <v>0</v>
      </c>
      <c r="T97" s="124">
        <v>0</v>
      </c>
      <c r="U97" s="141">
        <v>53200</v>
      </c>
      <c r="V97" s="141">
        <f t="shared" si="8"/>
        <v>395967.6</v>
      </c>
      <c r="W97" s="142">
        <v>0</v>
      </c>
      <c r="X97" s="129">
        <v>0</v>
      </c>
      <c r="Y97" s="129">
        <v>0</v>
      </c>
      <c r="Z97" s="129">
        <v>0</v>
      </c>
      <c r="AA97" s="129">
        <v>0</v>
      </c>
      <c r="AB97" s="142">
        <v>7.3999999999999996E-2</v>
      </c>
      <c r="AC97" s="129">
        <v>0</v>
      </c>
      <c r="AD97" s="129">
        <v>0</v>
      </c>
      <c r="AE97" s="129">
        <v>7.3999999999999996E-2</v>
      </c>
      <c r="AF97" s="131">
        <v>26600</v>
      </c>
      <c r="AG97" s="95">
        <f t="shared" si="10"/>
        <v>1968.4</v>
      </c>
      <c r="AH97" s="131">
        <f t="shared" si="11"/>
        <v>31627.691999999999</v>
      </c>
      <c r="AI97" s="141">
        <f t="shared" si="9"/>
        <v>429563.69199999998</v>
      </c>
    </row>
    <row r="98" spans="1:35" s="111" customFormat="1" ht="33.950000000000003" customHeight="1">
      <c r="A98" s="121" t="s">
        <v>55</v>
      </c>
      <c r="B98" s="121" t="s">
        <v>154</v>
      </c>
      <c r="C98" s="139" t="s">
        <v>246</v>
      </c>
      <c r="D98" s="122">
        <v>0.88800000000000001</v>
      </c>
      <c r="E98" s="140">
        <v>0.88800000000000001</v>
      </c>
      <c r="F98" s="140">
        <v>0.88800000000000001</v>
      </c>
      <c r="G98" s="124">
        <v>0.88800000000000001</v>
      </c>
      <c r="H98" s="124">
        <v>0</v>
      </c>
      <c r="I98" s="140">
        <v>0</v>
      </c>
      <c r="J98" s="124">
        <v>0</v>
      </c>
      <c r="K98" s="140">
        <v>0</v>
      </c>
      <c r="L98" s="124">
        <v>0</v>
      </c>
      <c r="M98" s="124">
        <v>0</v>
      </c>
      <c r="N98" s="124">
        <v>0</v>
      </c>
      <c r="O98" s="140">
        <v>0</v>
      </c>
      <c r="P98" s="124">
        <v>0</v>
      </c>
      <c r="Q98" s="124">
        <v>0</v>
      </c>
      <c r="R98" s="124">
        <v>0</v>
      </c>
      <c r="S98" s="124">
        <v>0</v>
      </c>
      <c r="T98" s="124">
        <v>0</v>
      </c>
      <c r="U98" s="141">
        <v>53200</v>
      </c>
      <c r="V98" s="141">
        <f t="shared" si="8"/>
        <v>47241.599999999999</v>
      </c>
      <c r="W98" s="142">
        <v>0</v>
      </c>
      <c r="X98" s="129">
        <v>0</v>
      </c>
      <c r="Y98" s="129">
        <v>0</v>
      </c>
      <c r="Z98" s="129">
        <v>0</v>
      </c>
      <c r="AA98" s="129">
        <v>0</v>
      </c>
      <c r="AB98" s="142">
        <v>0</v>
      </c>
      <c r="AC98" s="129">
        <v>0</v>
      </c>
      <c r="AD98" s="129">
        <v>0</v>
      </c>
      <c r="AE98" s="129">
        <v>0</v>
      </c>
      <c r="AF98" s="131">
        <v>26600</v>
      </c>
      <c r="AG98" s="95">
        <f t="shared" si="10"/>
        <v>0</v>
      </c>
      <c r="AH98" s="131">
        <f t="shared" si="11"/>
        <v>1193.472</v>
      </c>
      <c r="AI98" s="141">
        <f t="shared" si="9"/>
        <v>48435.072</v>
      </c>
    </row>
    <row r="99" spans="1:35" s="111" customFormat="1" ht="33.950000000000003" customHeight="1">
      <c r="A99" s="121" t="s">
        <v>55</v>
      </c>
      <c r="B99" s="121" t="s">
        <v>154</v>
      </c>
      <c r="C99" s="139" t="s">
        <v>247</v>
      </c>
      <c r="D99" s="122">
        <v>12.361000000000001</v>
      </c>
      <c r="E99" s="140">
        <v>12.361000000000001</v>
      </c>
      <c r="F99" s="140">
        <v>0.441</v>
      </c>
      <c r="G99" s="124">
        <v>0.441</v>
      </c>
      <c r="H99" s="124">
        <v>0</v>
      </c>
      <c r="I99" s="140">
        <v>0</v>
      </c>
      <c r="J99" s="124">
        <v>0</v>
      </c>
      <c r="K99" s="140">
        <v>11.92</v>
      </c>
      <c r="L99" s="124">
        <v>0</v>
      </c>
      <c r="M99" s="124">
        <v>0</v>
      </c>
      <c r="N99" s="124">
        <v>11.92</v>
      </c>
      <c r="O99" s="140">
        <v>0</v>
      </c>
      <c r="P99" s="124">
        <v>0</v>
      </c>
      <c r="Q99" s="124">
        <v>0</v>
      </c>
      <c r="R99" s="124">
        <v>0</v>
      </c>
      <c r="S99" s="124">
        <v>0</v>
      </c>
      <c r="T99" s="124">
        <v>0</v>
      </c>
      <c r="U99" s="141">
        <v>53200</v>
      </c>
      <c r="V99" s="141">
        <f t="shared" si="8"/>
        <v>657605.19999999995</v>
      </c>
      <c r="W99" s="142">
        <v>0</v>
      </c>
      <c r="X99" s="129">
        <v>0</v>
      </c>
      <c r="Y99" s="129">
        <v>0</v>
      </c>
      <c r="Z99" s="129">
        <v>0</v>
      </c>
      <c r="AA99" s="129">
        <v>0</v>
      </c>
      <c r="AB99" s="142">
        <v>0</v>
      </c>
      <c r="AC99" s="129">
        <v>0</v>
      </c>
      <c r="AD99" s="129">
        <v>0</v>
      </c>
      <c r="AE99" s="129">
        <v>0</v>
      </c>
      <c r="AF99" s="131">
        <v>26600</v>
      </c>
      <c r="AG99" s="95">
        <f t="shared" si="10"/>
        <v>0</v>
      </c>
      <c r="AH99" s="131">
        <f t="shared" si="11"/>
        <v>38069.184000000001</v>
      </c>
      <c r="AI99" s="141">
        <f t="shared" si="9"/>
        <v>695674.38399999996</v>
      </c>
    </row>
    <row r="100" spans="1:35" s="111" customFormat="1" ht="33.950000000000003" customHeight="1">
      <c r="A100" s="121" t="s">
        <v>55</v>
      </c>
      <c r="B100" s="121" t="s">
        <v>154</v>
      </c>
      <c r="C100" s="139" t="s">
        <v>248</v>
      </c>
      <c r="D100" s="122">
        <v>3.6589999999999998</v>
      </c>
      <c r="E100" s="140">
        <v>3.3820000000000001</v>
      </c>
      <c r="F100" s="140">
        <v>2.1059999999999999</v>
      </c>
      <c r="G100" s="124">
        <v>1.0549999999999999</v>
      </c>
      <c r="H100" s="124">
        <v>1.0509999999999999</v>
      </c>
      <c r="I100" s="140">
        <v>0</v>
      </c>
      <c r="J100" s="124">
        <v>0</v>
      </c>
      <c r="K100" s="140">
        <v>1.099</v>
      </c>
      <c r="L100" s="124">
        <v>1.054</v>
      </c>
      <c r="M100" s="124">
        <v>4.4999999999999998E-2</v>
      </c>
      <c r="N100" s="124">
        <v>0</v>
      </c>
      <c r="O100" s="140">
        <v>0.17699999999999999</v>
      </c>
      <c r="P100" s="124">
        <v>0</v>
      </c>
      <c r="Q100" s="124">
        <v>0</v>
      </c>
      <c r="R100" s="124">
        <v>0</v>
      </c>
      <c r="S100" s="124">
        <v>0.17699999999999999</v>
      </c>
      <c r="T100" s="124">
        <v>0</v>
      </c>
      <c r="U100" s="141">
        <v>53200</v>
      </c>
      <c r="V100" s="141">
        <f t="shared" si="8"/>
        <v>179922.4</v>
      </c>
      <c r="W100" s="142">
        <v>0.27700000000000002</v>
      </c>
      <c r="X100" s="129">
        <v>0.27700000000000002</v>
      </c>
      <c r="Y100" s="129">
        <v>0</v>
      </c>
      <c r="Z100" s="129">
        <v>0</v>
      </c>
      <c r="AA100" s="129">
        <v>0</v>
      </c>
      <c r="AB100" s="142">
        <v>0</v>
      </c>
      <c r="AC100" s="129">
        <v>0</v>
      </c>
      <c r="AD100" s="129">
        <v>0</v>
      </c>
      <c r="AE100" s="129">
        <v>0</v>
      </c>
      <c r="AF100" s="131">
        <v>26600</v>
      </c>
      <c r="AG100" s="95">
        <f t="shared" si="10"/>
        <v>7368.2</v>
      </c>
      <c r="AH100" s="131">
        <f t="shared" si="11"/>
        <v>9504.4079999999994</v>
      </c>
      <c r="AI100" s="141">
        <f t="shared" si="9"/>
        <v>196795.008</v>
      </c>
    </row>
    <row r="101" spans="1:35" s="111" customFormat="1" ht="33.950000000000003" customHeight="1">
      <c r="A101" s="121" t="s">
        <v>55</v>
      </c>
      <c r="B101" s="121" t="s">
        <v>154</v>
      </c>
      <c r="C101" s="139" t="s">
        <v>249</v>
      </c>
      <c r="D101" s="122">
        <v>10.234</v>
      </c>
      <c r="E101" s="140">
        <v>10.234</v>
      </c>
      <c r="F101" s="140">
        <v>0.11799999999999999</v>
      </c>
      <c r="G101" s="124">
        <v>0.11799999999999999</v>
      </c>
      <c r="H101" s="124">
        <v>0</v>
      </c>
      <c r="I101" s="140">
        <v>0</v>
      </c>
      <c r="J101" s="124">
        <v>0</v>
      </c>
      <c r="K101" s="140">
        <v>10.116</v>
      </c>
      <c r="L101" s="124">
        <v>0</v>
      </c>
      <c r="M101" s="124">
        <v>0</v>
      </c>
      <c r="N101" s="124">
        <v>10.116</v>
      </c>
      <c r="O101" s="140">
        <v>0</v>
      </c>
      <c r="P101" s="124">
        <v>0</v>
      </c>
      <c r="Q101" s="124">
        <v>0</v>
      </c>
      <c r="R101" s="124">
        <v>0</v>
      </c>
      <c r="S101" s="124">
        <v>0</v>
      </c>
      <c r="T101" s="124">
        <v>0</v>
      </c>
      <c r="U101" s="141">
        <v>53200</v>
      </c>
      <c r="V101" s="141">
        <f t="shared" si="8"/>
        <v>544448.80000000005</v>
      </c>
      <c r="W101" s="142">
        <v>0</v>
      </c>
      <c r="X101" s="129">
        <v>0</v>
      </c>
      <c r="Y101" s="129">
        <v>0</v>
      </c>
      <c r="Z101" s="129">
        <v>0</v>
      </c>
      <c r="AA101" s="129">
        <v>0</v>
      </c>
      <c r="AB101" s="142">
        <v>0</v>
      </c>
      <c r="AC101" s="129">
        <v>0</v>
      </c>
      <c r="AD101" s="129">
        <v>0</v>
      </c>
      <c r="AE101" s="129">
        <v>0</v>
      </c>
      <c r="AF101" s="131">
        <v>26600</v>
      </c>
      <c r="AG101" s="95">
        <f t="shared" si="10"/>
        <v>0</v>
      </c>
      <c r="AH101" s="131">
        <f t="shared" si="11"/>
        <v>31963.295999999998</v>
      </c>
      <c r="AI101" s="141">
        <f t="shared" si="9"/>
        <v>576412.09600000002</v>
      </c>
    </row>
    <row r="102" spans="1:35" s="111" customFormat="1" ht="33.950000000000003" customHeight="1">
      <c r="A102" s="121" t="s">
        <v>55</v>
      </c>
      <c r="B102" s="121" t="s">
        <v>154</v>
      </c>
      <c r="C102" s="139" t="s">
        <v>250</v>
      </c>
      <c r="D102" s="122">
        <v>1.5229999999999999</v>
      </c>
      <c r="E102" s="140">
        <v>1.5229999999999999</v>
      </c>
      <c r="F102" s="140">
        <v>0</v>
      </c>
      <c r="G102" s="124">
        <v>0</v>
      </c>
      <c r="H102" s="124">
        <v>0</v>
      </c>
      <c r="I102" s="140">
        <v>0</v>
      </c>
      <c r="J102" s="124">
        <v>0</v>
      </c>
      <c r="K102" s="140">
        <v>1.5229999999999999</v>
      </c>
      <c r="L102" s="124">
        <v>0</v>
      </c>
      <c r="M102" s="124">
        <v>0</v>
      </c>
      <c r="N102" s="124">
        <v>1.5229999999999999</v>
      </c>
      <c r="O102" s="140">
        <v>0</v>
      </c>
      <c r="P102" s="124">
        <v>0</v>
      </c>
      <c r="Q102" s="124">
        <v>0</v>
      </c>
      <c r="R102" s="124">
        <v>0</v>
      </c>
      <c r="S102" s="124">
        <v>0</v>
      </c>
      <c r="T102" s="124">
        <v>0</v>
      </c>
      <c r="U102" s="141">
        <v>53200</v>
      </c>
      <c r="V102" s="141">
        <f t="shared" si="8"/>
        <v>81023.600000000006</v>
      </c>
      <c r="W102" s="142">
        <v>0</v>
      </c>
      <c r="X102" s="129">
        <v>0</v>
      </c>
      <c r="Y102" s="129">
        <v>0</v>
      </c>
      <c r="Z102" s="129">
        <v>0</v>
      </c>
      <c r="AA102" s="129">
        <v>0</v>
      </c>
      <c r="AB102" s="142">
        <v>0</v>
      </c>
      <c r="AC102" s="129">
        <v>0</v>
      </c>
      <c r="AD102" s="129">
        <v>0</v>
      </c>
      <c r="AE102" s="129">
        <v>0</v>
      </c>
      <c r="AF102" s="131">
        <v>26600</v>
      </c>
      <c r="AG102" s="95">
        <f t="shared" si="10"/>
        <v>0</v>
      </c>
      <c r="AH102" s="131">
        <f t="shared" si="11"/>
        <v>4788.3119999999999</v>
      </c>
      <c r="AI102" s="141">
        <f t="shared" si="9"/>
        <v>85811.911999999997</v>
      </c>
    </row>
    <row r="103" spans="1:35" s="111" customFormat="1" ht="33.950000000000003" customHeight="1">
      <c r="A103" s="121" t="s">
        <v>55</v>
      </c>
      <c r="B103" s="121" t="s">
        <v>154</v>
      </c>
      <c r="C103" s="139" t="s">
        <v>251</v>
      </c>
      <c r="D103" s="122">
        <v>7.0839999999999996</v>
      </c>
      <c r="E103" s="140">
        <v>7.0839999999999996</v>
      </c>
      <c r="F103" s="140">
        <v>0</v>
      </c>
      <c r="G103" s="124">
        <v>0</v>
      </c>
      <c r="H103" s="124">
        <v>0</v>
      </c>
      <c r="I103" s="140">
        <v>0</v>
      </c>
      <c r="J103" s="124">
        <v>0</v>
      </c>
      <c r="K103" s="140">
        <v>7.0839999999999996</v>
      </c>
      <c r="L103" s="124">
        <v>1.6739999999999999</v>
      </c>
      <c r="M103" s="124">
        <v>0</v>
      </c>
      <c r="N103" s="124">
        <v>5.41</v>
      </c>
      <c r="O103" s="140">
        <v>0</v>
      </c>
      <c r="P103" s="124">
        <v>0</v>
      </c>
      <c r="Q103" s="124">
        <v>0</v>
      </c>
      <c r="R103" s="124">
        <v>0</v>
      </c>
      <c r="S103" s="124">
        <v>0</v>
      </c>
      <c r="T103" s="124">
        <v>0</v>
      </c>
      <c r="U103" s="141">
        <v>53200</v>
      </c>
      <c r="V103" s="141">
        <f t="shared" si="8"/>
        <v>376868.8</v>
      </c>
      <c r="W103" s="142">
        <v>0</v>
      </c>
      <c r="X103" s="129">
        <v>0</v>
      </c>
      <c r="Y103" s="129">
        <v>0</v>
      </c>
      <c r="Z103" s="129">
        <v>0</v>
      </c>
      <c r="AA103" s="129">
        <v>0</v>
      </c>
      <c r="AB103" s="142">
        <v>0</v>
      </c>
      <c r="AC103" s="129">
        <v>0</v>
      </c>
      <c r="AD103" s="129">
        <v>0</v>
      </c>
      <c r="AE103" s="129">
        <v>0</v>
      </c>
      <c r="AF103" s="131">
        <v>26600</v>
      </c>
      <c r="AG103" s="95">
        <f t="shared" si="10"/>
        <v>0</v>
      </c>
      <c r="AH103" s="131">
        <f t="shared" si="11"/>
        <v>26791.896000000001</v>
      </c>
      <c r="AI103" s="141">
        <f t="shared" si="9"/>
        <v>403660.696</v>
      </c>
    </row>
    <row r="104" spans="1:35" s="111" customFormat="1" ht="33.950000000000003" customHeight="1">
      <c r="A104" s="121" t="s">
        <v>55</v>
      </c>
      <c r="B104" s="121" t="s">
        <v>154</v>
      </c>
      <c r="C104" s="139" t="s">
        <v>252</v>
      </c>
      <c r="D104" s="122">
        <v>8.4700000000000006</v>
      </c>
      <c r="E104" s="140">
        <v>7.8769999999999998</v>
      </c>
      <c r="F104" s="140">
        <v>3.145</v>
      </c>
      <c r="G104" s="124">
        <v>1.6870000000000001</v>
      </c>
      <c r="H104" s="124">
        <v>1.458</v>
      </c>
      <c r="I104" s="140">
        <v>0</v>
      </c>
      <c r="J104" s="124">
        <v>0</v>
      </c>
      <c r="K104" s="140">
        <v>4.5439999999999996</v>
      </c>
      <c r="L104" s="124">
        <v>1.587</v>
      </c>
      <c r="M104" s="124">
        <v>3.1E-2</v>
      </c>
      <c r="N104" s="124">
        <v>2.9260000000000002</v>
      </c>
      <c r="O104" s="140">
        <v>0.188</v>
      </c>
      <c r="P104" s="124">
        <v>0.188</v>
      </c>
      <c r="Q104" s="124">
        <v>0</v>
      </c>
      <c r="R104" s="124">
        <v>0</v>
      </c>
      <c r="S104" s="124">
        <v>0</v>
      </c>
      <c r="T104" s="124">
        <v>0</v>
      </c>
      <c r="U104" s="141">
        <v>53200</v>
      </c>
      <c r="V104" s="141">
        <f t="shared" ref="V104:V133" si="12">E104*U104</f>
        <v>419056.4</v>
      </c>
      <c r="W104" s="142">
        <v>0.59299999999999997</v>
      </c>
      <c r="X104" s="129">
        <v>0.48899999999999999</v>
      </c>
      <c r="Y104" s="129">
        <v>0</v>
      </c>
      <c r="Z104" s="129">
        <v>0.104</v>
      </c>
      <c r="AA104" s="129">
        <v>0</v>
      </c>
      <c r="AB104" s="142">
        <v>0</v>
      </c>
      <c r="AC104" s="129">
        <v>0</v>
      </c>
      <c r="AD104" s="129">
        <v>0</v>
      </c>
      <c r="AE104" s="129">
        <v>0</v>
      </c>
      <c r="AF104" s="131">
        <v>26600</v>
      </c>
      <c r="AG104" s="95">
        <f t="shared" si="10"/>
        <v>15773.8</v>
      </c>
      <c r="AH104" s="131">
        <f t="shared" si="11"/>
        <v>23143.788</v>
      </c>
      <c r="AI104" s="141">
        <f t="shared" ref="AI104:AI133" si="13">AH104+AG104+V104</f>
        <v>457973.98800000001</v>
      </c>
    </row>
    <row r="105" spans="1:35" s="111" customFormat="1" ht="33.950000000000003" customHeight="1">
      <c r="A105" s="121" t="s">
        <v>55</v>
      </c>
      <c r="B105" s="121" t="s">
        <v>154</v>
      </c>
      <c r="C105" s="147" t="s">
        <v>253</v>
      </c>
      <c r="D105" s="122">
        <v>1.385</v>
      </c>
      <c r="E105" s="140">
        <v>1.385</v>
      </c>
      <c r="F105" s="140">
        <v>0</v>
      </c>
      <c r="G105" s="124">
        <v>0</v>
      </c>
      <c r="H105" s="124">
        <v>0</v>
      </c>
      <c r="I105" s="140">
        <v>0</v>
      </c>
      <c r="J105" s="124">
        <v>0</v>
      </c>
      <c r="K105" s="140">
        <v>1.385</v>
      </c>
      <c r="L105" s="124">
        <v>0</v>
      </c>
      <c r="M105" s="124">
        <v>0</v>
      </c>
      <c r="N105" s="124">
        <v>1.385</v>
      </c>
      <c r="O105" s="140">
        <v>0</v>
      </c>
      <c r="P105" s="124">
        <v>0</v>
      </c>
      <c r="Q105" s="124">
        <v>0</v>
      </c>
      <c r="R105" s="124">
        <v>0</v>
      </c>
      <c r="S105" s="124">
        <v>0</v>
      </c>
      <c r="T105" s="124">
        <v>0</v>
      </c>
      <c r="U105" s="141">
        <v>53200</v>
      </c>
      <c r="V105" s="141">
        <f t="shared" si="12"/>
        <v>73682</v>
      </c>
      <c r="W105" s="142">
        <v>0</v>
      </c>
      <c r="X105" s="129">
        <v>0</v>
      </c>
      <c r="Y105" s="129">
        <v>0</v>
      </c>
      <c r="Z105" s="129">
        <v>0</v>
      </c>
      <c r="AA105" s="129">
        <v>0</v>
      </c>
      <c r="AB105" s="142">
        <v>0</v>
      </c>
      <c r="AC105" s="129">
        <v>0</v>
      </c>
      <c r="AD105" s="129">
        <v>0</v>
      </c>
      <c r="AE105" s="129">
        <v>0</v>
      </c>
      <c r="AF105" s="131">
        <v>26600</v>
      </c>
      <c r="AG105" s="95">
        <f t="shared" si="10"/>
        <v>0</v>
      </c>
      <c r="AH105" s="131">
        <f t="shared" si="11"/>
        <v>4354.4399999999996</v>
      </c>
      <c r="AI105" s="141">
        <f t="shared" si="13"/>
        <v>78036.44</v>
      </c>
    </row>
    <row r="106" spans="1:35" s="111" customFormat="1" ht="33.950000000000003" customHeight="1">
      <c r="A106" s="121" t="s">
        <v>55</v>
      </c>
      <c r="B106" s="121" t="s">
        <v>154</v>
      </c>
      <c r="C106" s="139" t="s">
        <v>254</v>
      </c>
      <c r="D106" s="122">
        <v>10.537000000000001</v>
      </c>
      <c r="E106" s="140">
        <v>10.537000000000001</v>
      </c>
      <c r="F106" s="140">
        <v>2.1440000000000001</v>
      </c>
      <c r="G106" s="124">
        <v>1.1299999999999999</v>
      </c>
      <c r="H106" s="124">
        <v>1.014</v>
      </c>
      <c r="I106" s="140">
        <v>0</v>
      </c>
      <c r="J106" s="124">
        <v>0</v>
      </c>
      <c r="K106" s="140">
        <v>8.3930000000000007</v>
      </c>
      <c r="L106" s="124">
        <v>2.4670000000000001</v>
      </c>
      <c r="M106" s="124">
        <v>0</v>
      </c>
      <c r="N106" s="124">
        <v>5.9260000000000002</v>
      </c>
      <c r="O106" s="140">
        <v>0</v>
      </c>
      <c r="P106" s="124">
        <v>0</v>
      </c>
      <c r="Q106" s="124">
        <v>0</v>
      </c>
      <c r="R106" s="124">
        <v>0</v>
      </c>
      <c r="S106" s="124">
        <v>0</v>
      </c>
      <c r="T106" s="124">
        <v>0</v>
      </c>
      <c r="U106" s="141">
        <v>53200</v>
      </c>
      <c r="V106" s="141">
        <f t="shared" si="12"/>
        <v>560568.4</v>
      </c>
      <c r="W106" s="142">
        <v>0</v>
      </c>
      <c r="X106" s="129">
        <v>0</v>
      </c>
      <c r="Y106" s="129">
        <v>0</v>
      </c>
      <c r="Z106" s="129">
        <v>0</v>
      </c>
      <c r="AA106" s="129">
        <v>0</v>
      </c>
      <c r="AB106" s="142">
        <v>0</v>
      </c>
      <c r="AC106" s="129">
        <v>0</v>
      </c>
      <c r="AD106" s="129">
        <v>0</v>
      </c>
      <c r="AE106" s="129">
        <v>0</v>
      </c>
      <c r="AF106" s="131">
        <v>26600</v>
      </c>
      <c r="AG106" s="95">
        <f t="shared" si="10"/>
        <v>0</v>
      </c>
      <c r="AH106" s="131">
        <f t="shared" si="11"/>
        <v>35930.027999999998</v>
      </c>
      <c r="AI106" s="141">
        <f t="shared" si="13"/>
        <v>596498.42799999996</v>
      </c>
    </row>
    <row r="107" spans="1:35" s="111" customFormat="1" ht="33.950000000000003" customHeight="1">
      <c r="A107" s="121" t="s">
        <v>55</v>
      </c>
      <c r="B107" s="121" t="s">
        <v>154</v>
      </c>
      <c r="C107" s="139" t="s">
        <v>255</v>
      </c>
      <c r="D107" s="122">
        <v>0.53300000000000003</v>
      </c>
      <c r="E107" s="140">
        <v>0.53300000000000003</v>
      </c>
      <c r="F107" s="140">
        <v>0.53300000000000003</v>
      </c>
      <c r="G107" s="124">
        <v>0</v>
      </c>
      <c r="H107" s="124">
        <v>0.53300000000000003</v>
      </c>
      <c r="I107" s="140">
        <v>0</v>
      </c>
      <c r="J107" s="124">
        <v>0</v>
      </c>
      <c r="K107" s="140">
        <v>0</v>
      </c>
      <c r="L107" s="124">
        <v>0</v>
      </c>
      <c r="M107" s="124">
        <v>0</v>
      </c>
      <c r="N107" s="124">
        <v>0</v>
      </c>
      <c r="O107" s="140">
        <v>0</v>
      </c>
      <c r="P107" s="124">
        <v>0</v>
      </c>
      <c r="Q107" s="124">
        <v>0</v>
      </c>
      <c r="R107" s="124">
        <v>0</v>
      </c>
      <c r="S107" s="124">
        <v>0</v>
      </c>
      <c r="T107" s="124">
        <v>0</v>
      </c>
      <c r="U107" s="141">
        <v>53200</v>
      </c>
      <c r="V107" s="141">
        <f t="shared" si="12"/>
        <v>28355.599999999999</v>
      </c>
      <c r="W107" s="142">
        <v>0</v>
      </c>
      <c r="X107" s="129">
        <v>0</v>
      </c>
      <c r="Y107" s="129">
        <v>0</v>
      </c>
      <c r="Z107" s="129">
        <v>0</v>
      </c>
      <c r="AA107" s="129">
        <v>0</v>
      </c>
      <c r="AB107" s="142">
        <v>0</v>
      </c>
      <c r="AC107" s="129">
        <v>0</v>
      </c>
      <c r="AD107" s="129">
        <v>0</v>
      </c>
      <c r="AE107" s="129">
        <v>0</v>
      </c>
      <c r="AF107" s="131">
        <v>26600</v>
      </c>
      <c r="AG107" s="95">
        <f t="shared" si="10"/>
        <v>0</v>
      </c>
      <c r="AH107" s="131">
        <f t="shared" si="11"/>
        <v>716.35199999999998</v>
      </c>
      <c r="AI107" s="141">
        <f t="shared" si="13"/>
        <v>29071.952000000001</v>
      </c>
    </row>
    <row r="108" spans="1:35" s="111" customFormat="1" ht="33.950000000000003" customHeight="1">
      <c r="A108" s="121" t="s">
        <v>55</v>
      </c>
      <c r="B108" s="121" t="s">
        <v>154</v>
      </c>
      <c r="C108" s="139" t="s">
        <v>256</v>
      </c>
      <c r="D108" s="122">
        <v>5.0359999999999996</v>
      </c>
      <c r="E108" s="140">
        <v>3.3029999999999999</v>
      </c>
      <c r="F108" s="140">
        <v>0</v>
      </c>
      <c r="G108" s="124">
        <v>0</v>
      </c>
      <c r="H108" s="124">
        <v>0</v>
      </c>
      <c r="I108" s="140">
        <v>0</v>
      </c>
      <c r="J108" s="124">
        <v>0</v>
      </c>
      <c r="K108" s="140">
        <v>3.3029999999999999</v>
      </c>
      <c r="L108" s="124">
        <v>0</v>
      </c>
      <c r="M108" s="124">
        <v>0</v>
      </c>
      <c r="N108" s="124">
        <v>3.3029999999999999</v>
      </c>
      <c r="O108" s="140">
        <v>0</v>
      </c>
      <c r="P108" s="124">
        <v>0</v>
      </c>
      <c r="Q108" s="124">
        <v>0</v>
      </c>
      <c r="R108" s="124">
        <v>0</v>
      </c>
      <c r="S108" s="124">
        <v>0</v>
      </c>
      <c r="T108" s="124">
        <v>0</v>
      </c>
      <c r="U108" s="141">
        <v>53200</v>
      </c>
      <c r="V108" s="141">
        <f t="shared" si="12"/>
        <v>175719.6</v>
      </c>
      <c r="W108" s="142">
        <v>0</v>
      </c>
      <c r="X108" s="129">
        <v>0</v>
      </c>
      <c r="Y108" s="129">
        <v>0</v>
      </c>
      <c r="Z108" s="129">
        <v>0</v>
      </c>
      <c r="AA108" s="129">
        <v>0</v>
      </c>
      <c r="AB108" s="142">
        <v>1.7330000000000001</v>
      </c>
      <c r="AC108" s="129">
        <v>0</v>
      </c>
      <c r="AD108" s="129">
        <v>0</v>
      </c>
      <c r="AE108" s="129">
        <v>1.7330000000000001</v>
      </c>
      <c r="AF108" s="131">
        <v>26600</v>
      </c>
      <c r="AG108" s="95">
        <f t="shared" si="10"/>
        <v>46097.8</v>
      </c>
      <c r="AH108" s="131">
        <f t="shared" si="11"/>
        <v>10384.632</v>
      </c>
      <c r="AI108" s="141">
        <f t="shared" si="13"/>
        <v>232202.03200000001</v>
      </c>
    </row>
    <row r="109" spans="1:35" s="111" customFormat="1" ht="33.950000000000003" customHeight="1">
      <c r="A109" s="121" t="s">
        <v>55</v>
      </c>
      <c r="B109" s="121" t="s">
        <v>154</v>
      </c>
      <c r="C109" s="139" t="s">
        <v>257</v>
      </c>
      <c r="D109" s="122">
        <v>12.074999999999999</v>
      </c>
      <c r="E109" s="140">
        <v>11.321999999999999</v>
      </c>
      <c r="F109" s="140">
        <v>6.9109999999999996</v>
      </c>
      <c r="G109" s="124">
        <v>2.2170000000000001</v>
      </c>
      <c r="H109" s="124">
        <v>4.694</v>
      </c>
      <c r="I109" s="140">
        <v>0</v>
      </c>
      <c r="J109" s="124">
        <v>0</v>
      </c>
      <c r="K109" s="140">
        <v>4.4109999999999996</v>
      </c>
      <c r="L109" s="124">
        <v>2.3359999999999999</v>
      </c>
      <c r="M109" s="124">
        <v>0.254</v>
      </c>
      <c r="N109" s="124">
        <v>1.821</v>
      </c>
      <c r="O109" s="140">
        <v>0</v>
      </c>
      <c r="P109" s="124">
        <v>0</v>
      </c>
      <c r="Q109" s="124">
        <v>0</v>
      </c>
      <c r="R109" s="124">
        <v>0</v>
      </c>
      <c r="S109" s="124">
        <v>0</v>
      </c>
      <c r="T109" s="124">
        <v>0</v>
      </c>
      <c r="U109" s="141">
        <v>53200</v>
      </c>
      <c r="V109" s="141">
        <f t="shared" si="12"/>
        <v>602330.4</v>
      </c>
      <c r="W109" s="142">
        <v>0.753</v>
      </c>
      <c r="X109" s="129">
        <v>0.753</v>
      </c>
      <c r="Y109" s="129">
        <v>0</v>
      </c>
      <c r="Z109" s="129">
        <v>0</v>
      </c>
      <c r="AA109" s="129">
        <v>0</v>
      </c>
      <c r="AB109" s="142">
        <v>0</v>
      </c>
      <c r="AC109" s="129">
        <v>0</v>
      </c>
      <c r="AD109" s="129">
        <v>0</v>
      </c>
      <c r="AE109" s="129">
        <v>0</v>
      </c>
      <c r="AF109" s="131">
        <v>26600</v>
      </c>
      <c r="AG109" s="95">
        <f t="shared" si="10"/>
        <v>20029.8</v>
      </c>
      <c r="AH109" s="131">
        <f t="shared" si="11"/>
        <v>30225.768</v>
      </c>
      <c r="AI109" s="141">
        <f t="shared" si="13"/>
        <v>652585.96799999999</v>
      </c>
    </row>
    <row r="110" spans="1:35" s="111" customFormat="1" ht="33.950000000000003" customHeight="1">
      <c r="A110" s="121" t="s">
        <v>55</v>
      </c>
      <c r="B110" s="121" t="s">
        <v>154</v>
      </c>
      <c r="C110" s="139" t="s">
        <v>258</v>
      </c>
      <c r="D110" s="122">
        <v>7.6680000000000001</v>
      </c>
      <c r="E110" s="140">
        <v>7.6680000000000001</v>
      </c>
      <c r="F110" s="140">
        <v>0.58399999999999996</v>
      </c>
      <c r="G110" s="124">
        <v>0.58399999999999996</v>
      </c>
      <c r="H110" s="124">
        <v>0</v>
      </c>
      <c r="I110" s="140">
        <v>0</v>
      </c>
      <c r="J110" s="124">
        <v>0</v>
      </c>
      <c r="K110" s="140">
        <v>7.0839999999999996</v>
      </c>
      <c r="L110" s="124">
        <v>1.6739999999999999</v>
      </c>
      <c r="M110" s="124">
        <v>0</v>
      </c>
      <c r="N110" s="124">
        <v>5.41</v>
      </c>
      <c r="O110" s="140">
        <v>0</v>
      </c>
      <c r="P110" s="124">
        <v>0</v>
      </c>
      <c r="Q110" s="124">
        <v>0</v>
      </c>
      <c r="R110" s="124">
        <v>0</v>
      </c>
      <c r="S110" s="124">
        <v>0</v>
      </c>
      <c r="T110" s="124">
        <v>0</v>
      </c>
      <c r="U110" s="141">
        <v>53200</v>
      </c>
      <c r="V110" s="141">
        <f t="shared" si="12"/>
        <v>407937.6</v>
      </c>
      <c r="W110" s="142">
        <v>0</v>
      </c>
      <c r="X110" s="129">
        <v>0</v>
      </c>
      <c r="Y110" s="129">
        <v>0</v>
      </c>
      <c r="Z110" s="129">
        <v>0</v>
      </c>
      <c r="AA110" s="129">
        <v>0</v>
      </c>
      <c r="AB110" s="142">
        <v>0</v>
      </c>
      <c r="AC110" s="129">
        <v>0</v>
      </c>
      <c r="AD110" s="129">
        <v>0</v>
      </c>
      <c r="AE110" s="129">
        <v>0</v>
      </c>
      <c r="AF110" s="131">
        <v>26600</v>
      </c>
      <c r="AG110" s="95">
        <f t="shared" si="10"/>
        <v>0</v>
      </c>
      <c r="AH110" s="131">
        <f t="shared" si="11"/>
        <v>27576.792000000001</v>
      </c>
      <c r="AI110" s="141">
        <f t="shared" si="13"/>
        <v>435514.39199999999</v>
      </c>
    </row>
    <row r="111" spans="1:35" s="111" customFormat="1" ht="33.950000000000003" customHeight="1">
      <c r="A111" s="121" t="s">
        <v>55</v>
      </c>
      <c r="B111" s="121" t="s">
        <v>154</v>
      </c>
      <c r="C111" s="139" t="s">
        <v>259</v>
      </c>
      <c r="D111" s="122">
        <v>4.2220000000000004</v>
      </c>
      <c r="E111" s="140">
        <v>4.2220000000000004</v>
      </c>
      <c r="F111" s="140">
        <v>0.34100000000000003</v>
      </c>
      <c r="G111" s="124">
        <v>0</v>
      </c>
      <c r="H111" s="124">
        <v>0.34100000000000003</v>
      </c>
      <c r="I111" s="140">
        <v>0</v>
      </c>
      <c r="J111" s="124">
        <v>0</v>
      </c>
      <c r="K111" s="140">
        <v>3.8809999999999998</v>
      </c>
      <c r="L111" s="124">
        <v>0</v>
      </c>
      <c r="M111" s="124">
        <v>0</v>
      </c>
      <c r="N111" s="124">
        <v>3.8809999999999998</v>
      </c>
      <c r="O111" s="140">
        <v>0</v>
      </c>
      <c r="P111" s="124">
        <v>0</v>
      </c>
      <c r="Q111" s="124">
        <v>0</v>
      </c>
      <c r="R111" s="124">
        <v>0</v>
      </c>
      <c r="S111" s="124">
        <v>0</v>
      </c>
      <c r="T111" s="124">
        <v>0</v>
      </c>
      <c r="U111" s="141">
        <v>53200</v>
      </c>
      <c r="V111" s="141">
        <f t="shared" si="12"/>
        <v>224610.4</v>
      </c>
      <c r="W111" s="142">
        <v>0</v>
      </c>
      <c r="X111" s="129">
        <v>0</v>
      </c>
      <c r="Y111" s="129">
        <v>0</v>
      </c>
      <c r="Z111" s="129">
        <v>0</v>
      </c>
      <c r="AA111" s="129">
        <v>0</v>
      </c>
      <c r="AB111" s="142">
        <v>0</v>
      </c>
      <c r="AC111" s="129">
        <v>0</v>
      </c>
      <c r="AD111" s="129">
        <v>0</v>
      </c>
      <c r="AE111" s="129">
        <v>0</v>
      </c>
      <c r="AF111" s="131">
        <v>26600</v>
      </c>
      <c r="AG111" s="95">
        <f t="shared" si="10"/>
        <v>0</v>
      </c>
      <c r="AH111" s="131">
        <f t="shared" si="11"/>
        <v>12660.168</v>
      </c>
      <c r="AI111" s="141">
        <f t="shared" si="13"/>
        <v>237270.568</v>
      </c>
    </row>
    <row r="112" spans="1:35" s="111" customFormat="1" ht="33.950000000000003" customHeight="1">
      <c r="A112" s="121" t="s">
        <v>55</v>
      </c>
      <c r="B112" s="121" t="s">
        <v>154</v>
      </c>
      <c r="C112" s="139" t="s">
        <v>260</v>
      </c>
      <c r="D112" s="122">
        <v>33.779000000000003</v>
      </c>
      <c r="E112" s="140">
        <v>33.084000000000003</v>
      </c>
      <c r="F112" s="140">
        <v>6.5019999999999998</v>
      </c>
      <c r="G112" s="124">
        <v>1.0660000000000001</v>
      </c>
      <c r="H112" s="124">
        <v>5.4359999999999999</v>
      </c>
      <c r="I112" s="142">
        <v>3.5659999999999998</v>
      </c>
      <c r="J112" s="129">
        <v>3.5659999999999998</v>
      </c>
      <c r="K112" s="140">
        <v>22.841000000000001</v>
      </c>
      <c r="L112" s="124">
        <v>8.6679999999999993</v>
      </c>
      <c r="M112" s="124">
        <v>1.468</v>
      </c>
      <c r="N112" s="124">
        <v>12.705</v>
      </c>
      <c r="O112" s="140">
        <v>0.17499999999999999</v>
      </c>
      <c r="P112" s="124">
        <v>0.17499999999999999</v>
      </c>
      <c r="Q112" s="124">
        <v>0</v>
      </c>
      <c r="R112" s="124">
        <v>0</v>
      </c>
      <c r="S112" s="124">
        <v>0</v>
      </c>
      <c r="T112" s="124">
        <v>0</v>
      </c>
      <c r="U112" s="141">
        <v>53200</v>
      </c>
      <c r="V112" s="141">
        <f t="shared" si="12"/>
        <v>1760068.8</v>
      </c>
      <c r="W112" s="142">
        <v>0.69499999999999995</v>
      </c>
      <c r="X112" s="129">
        <v>0.67200000000000004</v>
      </c>
      <c r="Y112" s="129">
        <v>0</v>
      </c>
      <c r="Z112" s="129">
        <v>2.3E-2</v>
      </c>
      <c r="AA112" s="129">
        <v>0</v>
      </c>
      <c r="AB112" s="142">
        <v>0</v>
      </c>
      <c r="AC112" s="129">
        <v>0</v>
      </c>
      <c r="AD112" s="129">
        <v>0</v>
      </c>
      <c r="AE112" s="129">
        <v>0</v>
      </c>
      <c r="AF112" s="131">
        <v>26600</v>
      </c>
      <c r="AG112" s="95">
        <f t="shared" si="10"/>
        <v>18487</v>
      </c>
      <c r="AH112" s="131">
        <f t="shared" si="11"/>
        <v>113386.296</v>
      </c>
      <c r="AI112" s="141">
        <f t="shared" si="13"/>
        <v>1891942.0959999999</v>
      </c>
    </row>
    <row r="113" spans="1:35" s="111" customFormat="1" ht="33.950000000000003" customHeight="1">
      <c r="A113" s="121" t="s">
        <v>55</v>
      </c>
      <c r="B113" s="121" t="s">
        <v>154</v>
      </c>
      <c r="C113" s="139" t="s">
        <v>261</v>
      </c>
      <c r="D113" s="122">
        <v>3.0270000000000001</v>
      </c>
      <c r="E113" s="140">
        <v>3.0270000000000001</v>
      </c>
      <c r="F113" s="140">
        <v>0</v>
      </c>
      <c r="G113" s="124">
        <v>0</v>
      </c>
      <c r="H113" s="124">
        <v>0</v>
      </c>
      <c r="I113" s="140">
        <v>0</v>
      </c>
      <c r="J113" s="124">
        <v>0</v>
      </c>
      <c r="K113" s="140">
        <v>3.0270000000000001</v>
      </c>
      <c r="L113" s="124">
        <v>1.7250000000000001</v>
      </c>
      <c r="M113" s="124">
        <v>0</v>
      </c>
      <c r="N113" s="124">
        <v>1.302</v>
      </c>
      <c r="O113" s="140">
        <v>0</v>
      </c>
      <c r="P113" s="124">
        <v>0</v>
      </c>
      <c r="Q113" s="124">
        <v>0</v>
      </c>
      <c r="R113" s="124">
        <v>0</v>
      </c>
      <c r="S113" s="124">
        <v>0</v>
      </c>
      <c r="T113" s="124">
        <v>0</v>
      </c>
      <c r="U113" s="141">
        <v>53200</v>
      </c>
      <c r="V113" s="141">
        <f t="shared" si="12"/>
        <v>161036.4</v>
      </c>
      <c r="W113" s="142">
        <v>0</v>
      </c>
      <c r="X113" s="129">
        <v>0</v>
      </c>
      <c r="Y113" s="129">
        <v>0</v>
      </c>
      <c r="Z113" s="129">
        <v>0</v>
      </c>
      <c r="AA113" s="129">
        <v>0</v>
      </c>
      <c r="AB113" s="142">
        <v>0</v>
      </c>
      <c r="AC113" s="129">
        <v>0</v>
      </c>
      <c r="AD113" s="129">
        <v>0</v>
      </c>
      <c r="AE113" s="129">
        <v>0</v>
      </c>
      <c r="AF113" s="131">
        <v>26600</v>
      </c>
      <c r="AG113" s="95">
        <f t="shared" si="10"/>
        <v>0</v>
      </c>
      <c r="AH113" s="131">
        <f t="shared" si="11"/>
        <v>14174.388000000001</v>
      </c>
      <c r="AI113" s="141">
        <f t="shared" si="13"/>
        <v>175210.788</v>
      </c>
    </row>
    <row r="114" spans="1:35" s="111" customFormat="1" ht="33.950000000000003" customHeight="1">
      <c r="A114" s="121" t="s">
        <v>55</v>
      </c>
      <c r="B114" s="121" t="s">
        <v>154</v>
      </c>
      <c r="C114" s="139" t="s">
        <v>262</v>
      </c>
      <c r="D114" s="122">
        <v>9.8559999999999999</v>
      </c>
      <c r="E114" s="140">
        <v>8.9849999999999994</v>
      </c>
      <c r="F114" s="140">
        <v>5.0679999999999996</v>
      </c>
      <c r="G114" s="124">
        <v>1.788</v>
      </c>
      <c r="H114" s="124">
        <v>3.28</v>
      </c>
      <c r="I114" s="140">
        <v>0</v>
      </c>
      <c r="J114" s="124">
        <v>0</v>
      </c>
      <c r="K114" s="140">
        <v>3.839</v>
      </c>
      <c r="L114" s="124">
        <v>2.7919999999999998</v>
      </c>
      <c r="M114" s="124">
        <v>0.113</v>
      </c>
      <c r="N114" s="124">
        <v>0.93400000000000005</v>
      </c>
      <c r="O114" s="140">
        <v>7.8E-2</v>
      </c>
      <c r="P114" s="124">
        <v>7.8E-2</v>
      </c>
      <c r="Q114" s="124">
        <v>0</v>
      </c>
      <c r="R114" s="124">
        <v>0</v>
      </c>
      <c r="S114" s="124">
        <v>0</v>
      </c>
      <c r="T114" s="124">
        <v>0</v>
      </c>
      <c r="U114" s="141">
        <v>53200</v>
      </c>
      <c r="V114" s="141">
        <f t="shared" si="12"/>
        <v>478002</v>
      </c>
      <c r="W114" s="142">
        <v>0.871</v>
      </c>
      <c r="X114" s="129">
        <v>0.871</v>
      </c>
      <c r="Y114" s="129">
        <v>0</v>
      </c>
      <c r="Z114" s="129">
        <v>0</v>
      </c>
      <c r="AA114" s="129">
        <v>0</v>
      </c>
      <c r="AB114" s="142">
        <v>0</v>
      </c>
      <c r="AC114" s="129">
        <v>0</v>
      </c>
      <c r="AD114" s="129">
        <v>0</v>
      </c>
      <c r="AE114" s="129">
        <v>0</v>
      </c>
      <c r="AF114" s="131">
        <v>26600</v>
      </c>
      <c r="AG114" s="95">
        <f t="shared" si="10"/>
        <v>23168.6</v>
      </c>
      <c r="AH114" s="131">
        <f t="shared" si="11"/>
        <v>26863.439999999999</v>
      </c>
      <c r="AI114" s="141">
        <f t="shared" si="13"/>
        <v>528034.04</v>
      </c>
    </row>
    <row r="115" spans="1:35" s="111" customFormat="1" ht="33.950000000000003" customHeight="1">
      <c r="A115" s="121" t="s">
        <v>55</v>
      </c>
      <c r="B115" s="121" t="s">
        <v>154</v>
      </c>
      <c r="C115" s="139" t="s">
        <v>263</v>
      </c>
      <c r="D115" s="122">
        <v>2.375</v>
      </c>
      <c r="E115" s="140">
        <v>2.375</v>
      </c>
      <c r="F115" s="140">
        <v>0</v>
      </c>
      <c r="G115" s="124">
        <v>0</v>
      </c>
      <c r="H115" s="124">
        <v>0</v>
      </c>
      <c r="I115" s="140">
        <v>0</v>
      </c>
      <c r="J115" s="124">
        <v>0</v>
      </c>
      <c r="K115" s="140">
        <v>2.375</v>
      </c>
      <c r="L115" s="124">
        <v>0.51300000000000001</v>
      </c>
      <c r="M115" s="124">
        <v>0</v>
      </c>
      <c r="N115" s="124">
        <v>1.8620000000000001</v>
      </c>
      <c r="O115" s="140">
        <v>0</v>
      </c>
      <c r="P115" s="124">
        <v>0</v>
      </c>
      <c r="Q115" s="124">
        <v>0</v>
      </c>
      <c r="R115" s="124">
        <v>0</v>
      </c>
      <c r="S115" s="124">
        <v>0</v>
      </c>
      <c r="T115" s="124">
        <v>0</v>
      </c>
      <c r="U115" s="141">
        <v>53200</v>
      </c>
      <c r="V115" s="141">
        <f t="shared" si="12"/>
        <v>126350</v>
      </c>
      <c r="W115" s="142">
        <v>0</v>
      </c>
      <c r="X115" s="129">
        <v>0</v>
      </c>
      <c r="Y115" s="129">
        <v>0</v>
      </c>
      <c r="Z115" s="129">
        <v>0</v>
      </c>
      <c r="AA115" s="129">
        <v>0</v>
      </c>
      <c r="AB115" s="142">
        <v>0</v>
      </c>
      <c r="AC115" s="129">
        <v>0</v>
      </c>
      <c r="AD115" s="129">
        <v>0</v>
      </c>
      <c r="AE115" s="129">
        <v>0</v>
      </c>
      <c r="AF115" s="131">
        <v>26600</v>
      </c>
      <c r="AG115" s="95">
        <f t="shared" si="10"/>
        <v>0</v>
      </c>
      <c r="AH115" s="131">
        <f t="shared" si="11"/>
        <v>8852.1</v>
      </c>
      <c r="AI115" s="141">
        <f t="shared" si="13"/>
        <v>135202.1</v>
      </c>
    </row>
    <row r="116" spans="1:35" s="111" customFormat="1" ht="33.950000000000003" customHeight="1">
      <c r="A116" s="121" t="s">
        <v>55</v>
      </c>
      <c r="B116" s="121" t="s">
        <v>154</v>
      </c>
      <c r="C116" s="139" t="s">
        <v>264</v>
      </c>
      <c r="D116" s="122">
        <v>31.199000000000002</v>
      </c>
      <c r="E116" s="140">
        <v>29.838999999999999</v>
      </c>
      <c r="F116" s="140">
        <v>4.24</v>
      </c>
      <c r="G116" s="124">
        <v>2.3919999999999999</v>
      </c>
      <c r="H116" s="124">
        <v>1.8480000000000001</v>
      </c>
      <c r="I116" s="140">
        <v>0</v>
      </c>
      <c r="J116" s="124">
        <v>0</v>
      </c>
      <c r="K116" s="140">
        <v>25.327999999999999</v>
      </c>
      <c r="L116" s="124">
        <v>3.55</v>
      </c>
      <c r="M116" s="124">
        <v>0.24199999999999999</v>
      </c>
      <c r="N116" s="124">
        <v>21.536000000000001</v>
      </c>
      <c r="O116" s="140">
        <v>0.27100000000000002</v>
      </c>
      <c r="P116" s="124">
        <v>0.27100000000000002</v>
      </c>
      <c r="Q116" s="124">
        <v>0</v>
      </c>
      <c r="R116" s="124">
        <v>0</v>
      </c>
      <c r="S116" s="124">
        <v>0</v>
      </c>
      <c r="T116" s="124">
        <v>0</v>
      </c>
      <c r="U116" s="141">
        <v>53200</v>
      </c>
      <c r="V116" s="141">
        <f t="shared" si="12"/>
        <v>1587434.8</v>
      </c>
      <c r="W116" s="142">
        <v>0.95299999999999996</v>
      </c>
      <c r="X116" s="129">
        <v>0.95299999999999996</v>
      </c>
      <c r="Y116" s="129">
        <v>0</v>
      </c>
      <c r="Z116" s="129">
        <v>0</v>
      </c>
      <c r="AA116" s="129">
        <v>0</v>
      </c>
      <c r="AB116" s="142">
        <v>0.40699999999999997</v>
      </c>
      <c r="AC116" s="129">
        <v>0</v>
      </c>
      <c r="AD116" s="129">
        <v>0</v>
      </c>
      <c r="AE116" s="129">
        <v>0.40699999999999997</v>
      </c>
      <c r="AF116" s="131">
        <v>26600</v>
      </c>
      <c r="AG116" s="95">
        <f t="shared" si="10"/>
        <v>36176</v>
      </c>
      <c r="AH116" s="131">
        <f t="shared" si="11"/>
        <v>96005.016000000003</v>
      </c>
      <c r="AI116" s="141">
        <f t="shared" si="13"/>
        <v>1719615.8160000001</v>
      </c>
    </row>
    <row r="117" spans="1:35" s="111" customFormat="1" ht="33.950000000000003" customHeight="1">
      <c r="A117" s="121" t="s">
        <v>55</v>
      </c>
      <c r="B117" s="121" t="s">
        <v>154</v>
      </c>
      <c r="C117" s="139" t="s">
        <v>265</v>
      </c>
      <c r="D117" s="122">
        <v>12.27</v>
      </c>
      <c r="E117" s="140">
        <v>12.27</v>
      </c>
      <c r="F117" s="140">
        <v>0.86399999999999999</v>
      </c>
      <c r="G117" s="124">
        <v>0.86399999999999999</v>
      </c>
      <c r="H117" s="124">
        <v>0</v>
      </c>
      <c r="I117" s="140">
        <v>0</v>
      </c>
      <c r="J117" s="124">
        <v>0</v>
      </c>
      <c r="K117" s="140">
        <v>11.406000000000001</v>
      </c>
      <c r="L117" s="124">
        <v>3.5049999999999999</v>
      </c>
      <c r="M117" s="124">
        <v>0</v>
      </c>
      <c r="N117" s="124">
        <v>7.9009999999999998</v>
      </c>
      <c r="O117" s="140">
        <v>0</v>
      </c>
      <c r="P117" s="124">
        <v>0</v>
      </c>
      <c r="Q117" s="124">
        <v>0</v>
      </c>
      <c r="R117" s="124">
        <v>0</v>
      </c>
      <c r="S117" s="124">
        <v>0</v>
      </c>
      <c r="T117" s="124">
        <v>0</v>
      </c>
      <c r="U117" s="141">
        <v>53200</v>
      </c>
      <c r="V117" s="141">
        <f t="shared" si="12"/>
        <v>652764</v>
      </c>
      <c r="W117" s="142">
        <v>0</v>
      </c>
      <c r="X117" s="129">
        <v>0</v>
      </c>
      <c r="Y117" s="129">
        <v>0</v>
      </c>
      <c r="Z117" s="129">
        <v>0</v>
      </c>
      <c r="AA117" s="129">
        <v>0</v>
      </c>
      <c r="AB117" s="142">
        <v>0</v>
      </c>
      <c r="AC117" s="129">
        <v>0</v>
      </c>
      <c r="AD117" s="129">
        <v>0</v>
      </c>
      <c r="AE117" s="129">
        <v>0</v>
      </c>
      <c r="AF117" s="131">
        <v>26600</v>
      </c>
      <c r="AG117" s="95">
        <f t="shared" si="10"/>
        <v>0</v>
      </c>
      <c r="AH117" s="131">
        <f t="shared" si="11"/>
        <v>46485.18</v>
      </c>
      <c r="AI117" s="141">
        <f t="shared" si="13"/>
        <v>699249.18</v>
      </c>
    </row>
    <row r="118" spans="1:35" s="111" customFormat="1" ht="33.950000000000003" customHeight="1">
      <c r="A118" s="121" t="s">
        <v>55</v>
      </c>
      <c r="B118" s="121" t="s">
        <v>154</v>
      </c>
      <c r="C118" s="139" t="s">
        <v>266</v>
      </c>
      <c r="D118" s="122">
        <v>6.1660000000000004</v>
      </c>
      <c r="E118" s="140">
        <v>6.1660000000000004</v>
      </c>
      <c r="F118" s="140">
        <v>0.85399999999999998</v>
      </c>
      <c r="G118" s="124">
        <v>0.85399999999999998</v>
      </c>
      <c r="H118" s="124">
        <v>0</v>
      </c>
      <c r="I118" s="140">
        <v>0</v>
      </c>
      <c r="J118" s="124">
        <v>0</v>
      </c>
      <c r="K118" s="140">
        <v>5.3120000000000003</v>
      </c>
      <c r="L118" s="124">
        <v>4.8609999999999998</v>
      </c>
      <c r="M118" s="124">
        <v>0</v>
      </c>
      <c r="N118" s="124">
        <v>0.45100000000000001</v>
      </c>
      <c r="O118" s="140">
        <v>0</v>
      </c>
      <c r="P118" s="124">
        <v>0</v>
      </c>
      <c r="Q118" s="124">
        <v>0</v>
      </c>
      <c r="R118" s="124">
        <v>0</v>
      </c>
      <c r="S118" s="124">
        <v>0</v>
      </c>
      <c r="T118" s="124">
        <v>0</v>
      </c>
      <c r="U118" s="141">
        <v>53200</v>
      </c>
      <c r="V118" s="141">
        <f t="shared" si="12"/>
        <v>328031.2</v>
      </c>
      <c r="W118" s="142">
        <v>0</v>
      </c>
      <c r="X118" s="129">
        <v>0</v>
      </c>
      <c r="Y118" s="129">
        <v>0</v>
      </c>
      <c r="Z118" s="129">
        <v>0</v>
      </c>
      <c r="AA118" s="129">
        <v>0</v>
      </c>
      <c r="AB118" s="142">
        <v>0</v>
      </c>
      <c r="AC118" s="129">
        <v>0</v>
      </c>
      <c r="AD118" s="129">
        <v>0</v>
      </c>
      <c r="AE118" s="129">
        <v>0</v>
      </c>
      <c r="AF118" s="131">
        <v>26600</v>
      </c>
      <c r="AG118" s="95">
        <f t="shared" si="10"/>
        <v>0</v>
      </c>
      <c r="AH118" s="131">
        <f t="shared" si="11"/>
        <v>30973.403999999999</v>
      </c>
      <c r="AI118" s="141">
        <f t="shared" si="13"/>
        <v>359004.60399999999</v>
      </c>
    </row>
    <row r="119" spans="1:35" s="111" customFormat="1" ht="33.950000000000003" customHeight="1">
      <c r="A119" s="121" t="s">
        <v>55</v>
      </c>
      <c r="B119" s="121" t="s">
        <v>154</v>
      </c>
      <c r="C119" s="139" t="s">
        <v>267</v>
      </c>
      <c r="D119" s="122">
        <v>9.6319999999999997</v>
      </c>
      <c r="E119" s="140">
        <v>9.6319999999999997</v>
      </c>
      <c r="F119" s="140">
        <v>0.26800000000000002</v>
      </c>
      <c r="G119" s="124">
        <v>0.26800000000000002</v>
      </c>
      <c r="H119" s="124">
        <v>0</v>
      </c>
      <c r="I119" s="140">
        <v>0</v>
      </c>
      <c r="J119" s="124">
        <v>0</v>
      </c>
      <c r="K119" s="140">
        <v>9.3640000000000008</v>
      </c>
      <c r="L119" s="124">
        <v>4.6210000000000004</v>
      </c>
      <c r="M119" s="124">
        <v>0</v>
      </c>
      <c r="N119" s="124">
        <v>4.7430000000000003</v>
      </c>
      <c r="O119" s="140">
        <v>0</v>
      </c>
      <c r="P119" s="124">
        <v>0</v>
      </c>
      <c r="Q119" s="124">
        <v>0</v>
      </c>
      <c r="R119" s="124">
        <v>0</v>
      </c>
      <c r="S119" s="124">
        <v>0</v>
      </c>
      <c r="T119" s="124">
        <v>0</v>
      </c>
      <c r="U119" s="141">
        <v>53200</v>
      </c>
      <c r="V119" s="141">
        <f t="shared" si="12"/>
        <v>512422.40000000002</v>
      </c>
      <c r="W119" s="142">
        <v>0</v>
      </c>
      <c r="X119" s="129">
        <v>0</v>
      </c>
      <c r="Y119" s="129">
        <v>0</v>
      </c>
      <c r="Z119" s="129">
        <v>0</v>
      </c>
      <c r="AA119" s="129">
        <v>0</v>
      </c>
      <c r="AB119" s="142">
        <v>0</v>
      </c>
      <c r="AC119" s="129">
        <v>0</v>
      </c>
      <c r="AD119" s="129">
        <v>0</v>
      </c>
      <c r="AE119" s="129">
        <v>0</v>
      </c>
      <c r="AF119" s="131">
        <v>26600</v>
      </c>
      <c r="AG119" s="95">
        <f t="shared" si="10"/>
        <v>0</v>
      </c>
      <c r="AH119" s="131">
        <f t="shared" si="11"/>
        <v>42277.307999999997</v>
      </c>
      <c r="AI119" s="141">
        <f t="shared" si="13"/>
        <v>554699.70799999998</v>
      </c>
    </row>
    <row r="120" spans="1:35" s="111" customFormat="1" ht="33.950000000000003" customHeight="1">
      <c r="A120" s="121" t="s">
        <v>55</v>
      </c>
      <c r="B120" s="121" t="s">
        <v>154</v>
      </c>
      <c r="C120" s="139" t="s">
        <v>268</v>
      </c>
      <c r="D120" s="122">
        <v>0.56999999999999995</v>
      </c>
      <c r="E120" s="140">
        <v>0.56999999999999995</v>
      </c>
      <c r="F120" s="140">
        <v>0.56999999999999995</v>
      </c>
      <c r="G120" s="124">
        <v>0.56999999999999995</v>
      </c>
      <c r="H120" s="124">
        <v>0</v>
      </c>
      <c r="I120" s="140">
        <v>0</v>
      </c>
      <c r="J120" s="124">
        <v>0</v>
      </c>
      <c r="K120" s="140">
        <v>0</v>
      </c>
      <c r="L120" s="124">
        <v>0</v>
      </c>
      <c r="M120" s="124">
        <v>0</v>
      </c>
      <c r="N120" s="124">
        <v>0</v>
      </c>
      <c r="O120" s="140">
        <v>0</v>
      </c>
      <c r="P120" s="124">
        <v>0</v>
      </c>
      <c r="Q120" s="124">
        <v>0</v>
      </c>
      <c r="R120" s="124">
        <v>0</v>
      </c>
      <c r="S120" s="124">
        <v>0</v>
      </c>
      <c r="T120" s="124">
        <v>0</v>
      </c>
      <c r="U120" s="141">
        <v>53200</v>
      </c>
      <c r="V120" s="141">
        <f t="shared" si="12"/>
        <v>30324</v>
      </c>
      <c r="W120" s="142">
        <v>0</v>
      </c>
      <c r="X120" s="129">
        <v>0</v>
      </c>
      <c r="Y120" s="129">
        <v>0</v>
      </c>
      <c r="Z120" s="129">
        <v>0</v>
      </c>
      <c r="AA120" s="129">
        <v>0</v>
      </c>
      <c r="AB120" s="142">
        <v>0</v>
      </c>
      <c r="AC120" s="129">
        <v>0</v>
      </c>
      <c r="AD120" s="129">
        <v>0</v>
      </c>
      <c r="AE120" s="129">
        <v>0</v>
      </c>
      <c r="AF120" s="131">
        <v>26600</v>
      </c>
      <c r="AG120" s="95">
        <f t="shared" si="10"/>
        <v>0</v>
      </c>
      <c r="AH120" s="131">
        <f t="shared" si="11"/>
        <v>766.08</v>
      </c>
      <c r="AI120" s="141">
        <f t="shared" si="13"/>
        <v>31090.080000000002</v>
      </c>
    </row>
    <row r="121" spans="1:35" s="111" customFormat="1" ht="33.950000000000003" customHeight="1">
      <c r="A121" s="121" t="s">
        <v>55</v>
      </c>
      <c r="B121" s="121" t="s">
        <v>154</v>
      </c>
      <c r="C121" s="139" t="s">
        <v>269</v>
      </c>
      <c r="D121" s="122">
        <v>1.2370000000000001</v>
      </c>
      <c r="E121" s="140">
        <v>1.2370000000000001</v>
      </c>
      <c r="F121" s="140">
        <v>4.7E-2</v>
      </c>
      <c r="G121" s="124">
        <v>4.7E-2</v>
      </c>
      <c r="H121" s="124">
        <v>0</v>
      </c>
      <c r="I121" s="140">
        <v>0</v>
      </c>
      <c r="J121" s="124">
        <v>0</v>
      </c>
      <c r="K121" s="140">
        <v>1.19</v>
      </c>
      <c r="L121" s="124">
        <v>1.19</v>
      </c>
      <c r="M121" s="124">
        <v>0</v>
      </c>
      <c r="N121" s="124">
        <v>0</v>
      </c>
      <c r="O121" s="140">
        <v>0</v>
      </c>
      <c r="P121" s="124">
        <v>0</v>
      </c>
      <c r="Q121" s="124">
        <v>0</v>
      </c>
      <c r="R121" s="124">
        <v>0</v>
      </c>
      <c r="S121" s="124">
        <v>0</v>
      </c>
      <c r="T121" s="124">
        <v>0</v>
      </c>
      <c r="U121" s="141">
        <v>53200</v>
      </c>
      <c r="V121" s="141">
        <f t="shared" si="12"/>
        <v>65808.399999999994</v>
      </c>
      <c r="W121" s="142">
        <v>0</v>
      </c>
      <c r="X121" s="129">
        <v>0</v>
      </c>
      <c r="Y121" s="129">
        <v>0</v>
      </c>
      <c r="Z121" s="129">
        <v>0</v>
      </c>
      <c r="AA121" s="129">
        <v>0</v>
      </c>
      <c r="AB121" s="142">
        <v>0</v>
      </c>
      <c r="AC121" s="129">
        <v>0</v>
      </c>
      <c r="AD121" s="129">
        <v>0</v>
      </c>
      <c r="AE121" s="129">
        <v>0</v>
      </c>
      <c r="AF121" s="131">
        <v>26600</v>
      </c>
      <c r="AG121" s="95">
        <f t="shared" si="10"/>
        <v>0</v>
      </c>
      <c r="AH121" s="131">
        <f t="shared" si="11"/>
        <v>7017.5280000000002</v>
      </c>
      <c r="AI121" s="141">
        <f t="shared" si="13"/>
        <v>72825.928</v>
      </c>
    </row>
    <row r="122" spans="1:35" s="111" customFormat="1" ht="33.950000000000003" customHeight="1">
      <c r="A122" s="121" t="s">
        <v>55</v>
      </c>
      <c r="B122" s="121" t="s">
        <v>154</v>
      </c>
      <c r="C122" s="139" t="s">
        <v>270</v>
      </c>
      <c r="D122" s="122">
        <v>5.5049999999999999</v>
      </c>
      <c r="E122" s="140">
        <v>5.13</v>
      </c>
      <c r="F122" s="140">
        <v>1.1639999999999999</v>
      </c>
      <c r="G122" s="124">
        <v>0</v>
      </c>
      <c r="H122" s="124">
        <v>1.1639999999999999</v>
      </c>
      <c r="I122" s="140">
        <v>0</v>
      </c>
      <c r="J122" s="124">
        <v>0</v>
      </c>
      <c r="K122" s="140">
        <v>3.9140000000000001</v>
      </c>
      <c r="L122" s="124">
        <v>3.5739999999999998</v>
      </c>
      <c r="M122" s="124">
        <v>0</v>
      </c>
      <c r="N122" s="124">
        <v>0.34</v>
      </c>
      <c r="O122" s="140">
        <v>5.1999999999999998E-2</v>
      </c>
      <c r="P122" s="124">
        <v>0</v>
      </c>
      <c r="Q122" s="124">
        <v>0</v>
      </c>
      <c r="R122" s="124">
        <v>0</v>
      </c>
      <c r="S122" s="124">
        <v>0</v>
      </c>
      <c r="T122" s="124">
        <v>5.1999999999999998E-2</v>
      </c>
      <c r="U122" s="141">
        <v>53200</v>
      </c>
      <c r="V122" s="141">
        <f t="shared" si="12"/>
        <v>272916</v>
      </c>
      <c r="W122" s="142">
        <v>0</v>
      </c>
      <c r="X122" s="129">
        <v>0</v>
      </c>
      <c r="Y122" s="129">
        <v>0</v>
      </c>
      <c r="Z122" s="129">
        <v>0</v>
      </c>
      <c r="AA122" s="129">
        <v>0</v>
      </c>
      <c r="AB122" s="142">
        <v>0.375</v>
      </c>
      <c r="AC122" s="129">
        <v>0</v>
      </c>
      <c r="AD122" s="129">
        <v>0</v>
      </c>
      <c r="AE122" s="129">
        <v>0.375</v>
      </c>
      <c r="AF122" s="131">
        <v>26600</v>
      </c>
      <c r="AG122" s="95">
        <f t="shared" si="10"/>
        <v>9975</v>
      </c>
      <c r="AH122" s="131">
        <f t="shared" si="11"/>
        <v>23589.72</v>
      </c>
      <c r="AI122" s="141">
        <f t="shared" si="13"/>
        <v>306480.71999999997</v>
      </c>
    </row>
    <row r="123" spans="1:35" s="111" customFormat="1" ht="33.950000000000003" customHeight="1">
      <c r="A123" s="121" t="s">
        <v>55</v>
      </c>
      <c r="B123" s="121" t="s">
        <v>154</v>
      </c>
      <c r="C123" s="139" t="s">
        <v>271</v>
      </c>
      <c r="D123" s="122">
        <v>18.940000000000001</v>
      </c>
      <c r="E123" s="140">
        <v>18.388000000000002</v>
      </c>
      <c r="F123" s="140">
        <v>9.5210000000000008</v>
      </c>
      <c r="G123" s="124">
        <v>2.5779999999999998</v>
      </c>
      <c r="H123" s="124">
        <v>6.9429999999999996</v>
      </c>
      <c r="I123" s="140">
        <v>0</v>
      </c>
      <c r="J123" s="124">
        <v>0</v>
      </c>
      <c r="K123" s="140">
        <v>8.5719999999999992</v>
      </c>
      <c r="L123" s="124">
        <v>1.869</v>
      </c>
      <c r="M123" s="124">
        <v>0.108</v>
      </c>
      <c r="N123" s="124">
        <v>6.5949999999999998</v>
      </c>
      <c r="O123" s="140">
        <v>0.29499999999999998</v>
      </c>
      <c r="P123" s="124">
        <v>0</v>
      </c>
      <c r="Q123" s="124">
        <v>0</v>
      </c>
      <c r="R123" s="124">
        <v>0</v>
      </c>
      <c r="S123" s="124">
        <v>6.7000000000000004E-2</v>
      </c>
      <c r="T123" s="124">
        <v>0.22800000000000001</v>
      </c>
      <c r="U123" s="141">
        <v>53200</v>
      </c>
      <c r="V123" s="141">
        <f t="shared" si="12"/>
        <v>978241.6</v>
      </c>
      <c r="W123" s="142">
        <v>0.55200000000000005</v>
      </c>
      <c r="X123" s="129">
        <v>0.55200000000000005</v>
      </c>
      <c r="Y123" s="129">
        <v>0</v>
      </c>
      <c r="Z123" s="129">
        <v>0</v>
      </c>
      <c r="AA123" s="129">
        <v>0</v>
      </c>
      <c r="AB123" s="142">
        <v>0</v>
      </c>
      <c r="AC123" s="129">
        <v>0</v>
      </c>
      <c r="AD123" s="129">
        <v>0</v>
      </c>
      <c r="AE123" s="129">
        <v>0</v>
      </c>
      <c r="AF123" s="131">
        <v>26600</v>
      </c>
      <c r="AG123" s="95">
        <f t="shared" si="10"/>
        <v>14683.2</v>
      </c>
      <c r="AH123" s="131">
        <f t="shared" si="11"/>
        <v>45513.372000000003</v>
      </c>
      <c r="AI123" s="141">
        <f t="shared" si="13"/>
        <v>1038438.172</v>
      </c>
    </row>
    <row r="124" spans="1:35" s="111" customFormat="1" ht="33.950000000000003" customHeight="1">
      <c r="A124" s="121" t="s">
        <v>55</v>
      </c>
      <c r="B124" s="121" t="s">
        <v>154</v>
      </c>
      <c r="C124" s="139" t="s">
        <v>272</v>
      </c>
      <c r="D124" s="122">
        <v>3.0209999999999999</v>
      </c>
      <c r="E124" s="140">
        <v>3.0209999999999999</v>
      </c>
      <c r="F124" s="140">
        <v>2.1339999999999999</v>
      </c>
      <c r="G124" s="124">
        <v>0</v>
      </c>
      <c r="H124" s="124">
        <v>2.1339999999999999</v>
      </c>
      <c r="I124" s="140">
        <v>0</v>
      </c>
      <c r="J124" s="124">
        <v>0</v>
      </c>
      <c r="K124" s="140">
        <v>0.88700000000000001</v>
      </c>
      <c r="L124" s="124">
        <v>0</v>
      </c>
      <c r="M124" s="124">
        <v>0</v>
      </c>
      <c r="N124" s="124">
        <v>0.88700000000000001</v>
      </c>
      <c r="O124" s="140">
        <v>0</v>
      </c>
      <c r="P124" s="124">
        <v>0</v>
      </c>
      <c r="Q124" s="124">
        <v>0</v>
      </c>
      <c r="R124" s="124">
        <v>0</v>
      </c>
      <c r="S124" s="124">
        <v>0</v>
      </c>
      <c r="T124" s="124">
        <v>0</v>
      </c>
      <c r="U124" s="141">
        <v>53200</v>
      </c>
      <c r="V124" s="141">
        <f t="shared" si="12"/>
        <v>160717.20000000001</v>
      </c>
      <c r="W124" s="142">
        <v>0</v>
      </c>
      <c r="X124" s="129">
        <v>0</v>
      </c>
      <c r="Y124" s="129">
        <v>0</v>
      </c>
      <c r="Z124" s="129">
        <v>0</v>
      </c>
      <c r="AA124" s="129">
        <v>0</v>
      </c>
      <c r="AB124" s="142">
        <v>0</v>
      </c>
      <c r="AC124" s="129">
        <v>0</v>
      </c>
      <c r="AD124" s="129">
        <v>0</v>
      </c>
      <c r="AE124" s="129">
        <v>0</v>
      </c>
      <c r="AF124" s="131">
        <v>26600</v>
      </c>
      <c r="AG124" s="95">
        <f t="shared" si="10"/>
        <v>0</v>
      </c>
      <c r="AH124" s="131">
        <f t="shared" si="11"/>
        <v>5656.8239999999996</v>
      </c>
      <c r="AI124" s="141">
        <f t="shared" si="13"/>
        <v>166374.024</v>
      </c>
    </row>
    <row r="125" spans="1:35" s="111" customFormat="1" ht="33.950000000000003" customHeight="1">
      <c r="A125" s="121" t="s">
        <v>55</v>
      </c>
      <c r="B125" s="121" t="s">
        <v>154</v>
      </c>
      <c r="C125" s="139" t="s">
        <v>273</v>
      </c>
      <c r="D125" s="122">
        <v>6.16</v>
      </c>
      <c r="E125" s="140">
        <v>6.16</v>
      </c>
      <c r="F125" s="140">
        <v>0</v>
      </c>
      <c r="G125" s="124">
        <v>0</v>
      </c>
      <c r="H125" s="124">
        <v>0</v>
      </c>
      <c r="I125" s="140">
        <v>0</v>
      </c>
      <c r="J125" s="124">
        <v>0</v>
      </c>
      <c r="K125" s="140">
        <v>6.16</v>
      </c>
      <c r="L125" s="124">
        <v>0</v>
      </c>
      <c r="M125" s="124">
        <v>0</v>
      </c>
      <c r="N125" s="124">
        <v>6.16</v>
      </c>
      <c r="O125" s="140">
        <v>0</v>
      </c>
      <c r="P125" s="124">
        <v>0</v>
      </c>
      <c r="Q125" s="124">
        <v>0</v>
      </c>
      <c r="R125" s="124">
        <v>0</v>
      </c>
      <c r="S125" s="124">
        <v>0</v>
      </c>
      <c r="T125" s="124">
        <v>0</v>
      </c>
      <c r="U125" s="141">
        <v>53200</v>
      </c>
      <c r="V125" s="141">
        <f t="shared" si="12"/>
        <v>327712</v>
      </c>
      <c r="W125" s="142">
        <v>0</v>
      </c>
      <c r="X125" s="129">
        <v>0</v>
      </c>
      <c r="Y125" s="129">
        <v>0</v>
      </c>
      <c r="Z125" s="129">
        <v>0</v>
      </c>
      <c r="AA125" s="129">
        <v>0</v>
      </c>
      <c r="AB125" s="142">
        <v>0</v>
      </c>
      <c r="AC125" s="129">
        <v>0</v>
      </c>
      <c r="AD125" s="129">
        <v>0</v>
      </c>
      <c r="AE125" s="129">
        <v>0</v>
      </c>
      <c r="AF125" s="131">
        <v>26600</v>
      </c>
      <c r="AG125" s="95">
        <f t="shared" si="10"/>
        <v>0</v>
      </c>
      <c r="AH125" s="131">
        <f t="shared" si="11"/>
        <v>19367.04</v>
      </c>
      <c r="AI125" s="141">
        <f t="shared" si="13"/>
        <v>347079.04</v>
      </c>
    </row>
    <row r="126" spans="1:35" s="111" customFormat="1" ht="33.950000000000003" customHeight="1">
      <c r="A126" s="121" t="s">
        <v>55</v>
      </c>
      <c r="B126" s="121" t="s">
        <v>154</v>
      </c>
      <c r="C126" s="139" t="s">
        <v>274</v>
      </c>
      <c r="D126" s="122">
        <f>5.773+7.32</f>
        <v>13.093</v>
      </c>
      <c r="E126" s="140">
        <f>5.773+7.32</f>
        <v>13.093</v>
      </c>
      <c r="F126" s="140">
        <v>1.327</v>
      </c>
      <c r="G126" s="124">
        <v>1.327</v>
      </c>
      <c r="H126" s="124">
        <v>0</v>
      </c>
      <c r="I126" s="140">
        <v>0</v>
      </c>
      <c r="J126" s="124">
        <v>0</v>
      </c>
      <c r="K126" s="140">
        <f>4.446+7.32</f>
        <v>11.766</v>
      </c>
      <c r="L126" s="124">
        <v>1.1459999999999999</v>
      </c>
      <c r="M126" s="124">
        <v>0</v>
      </c>
      <c r="N126" s="124">
        <f>3.3+7.32</f>
        <v>10.62</v>
      </c>
      <c r="O126" s="140">
        <v>0</v>
      </c>
      <c r="P126" s="124">
        <v>0</v>
      </c>
      <c r="Q126" s="124">
        <v>0</v>
      </c>
      <c r="R126" s="124">
        <v>0</v>
      </c>
      <c r="S126" s="124">
        <v>0</v>
      </c>
      <c r="T126" s="124">
        <v>0</v>
      </c>
      <c r="U126" s="141">
        <v>53200</v>
      </c>
      <c r="V126" s="141">
        <f t="shared" si="12"/>
        <v>696547.6</v>
      </c>
      <c r="W126" s="142">
        <v>0</v>
      </c>
      <c r="X126" s="129">
        <v>0</v>
      </c>
      <c r="Y126" s="149">
        <v>0</v>
      </c>
      <c r="Z126" s="129">
        <v>0</v>
      </c>
      <c r="AA126" s="129">
        <v>0</v>
      </c>
      <c r="AB126" s="142">
        <v>0</v>
      </c>
      <c r="AC126" s="129">
        <v>0</v>
      </c>
      <c r="AD126" s="129">
        <v>0</v>
      </c>
      <c r="AE126" s="129">
        <v>0</v>
      </c>
      <c r="AF126" s="131">
        <v>26600</v>
      </c>
      <c r="AG126" s="95">
        <f t="shared" si="10"/>
        <v>0</v>
      </c>
      <c r="AH126" s="131">
        <f t="shared" si="11"/>
        <v>41869.991999999998</v>
      </c>
      <c r="AI126" s="141">
        <f t="shared" si="13"/>
        <v>738417.59199999995</v>
      </c>
    </row>
    <row r="127" spans="1:35" s="111" customFormat="1" ht="33.950000000000003" customHeight="1">
      <c r="A127" s="121" t="s">
        <v>55</v>
      </c>
      <c r="B127" s="121" t="s">
        <v>154</v>
      </c>
      <c r="C127" s="139" t="s">
        <v>275</v>
      </c>
      <c r="D127" s="122">
        <v>5.3449999999999998</v>
      </c>
      <c r="E127" s="140">
        <v>5.3449999999999998</v>
      </c>
      <c r="F127" s="140">
        <v>1.55</v>
      </c>
      <c r="G127" s="124">
        <v>1.423</v>
      </c>
      <c r="H127" s="124">
        <v>0.127</v>
      </c>
      <c r="I127" s="140">
        <v>0</v>
      </c>
      <c r="J127" s="124">
        <v>0</v>
      </c>
      <c r="K127" s="140">
        <v>3.7949999999999999</v>
      </c>
      <c r="L127" s="124">
        <v>2.1640000000000001</v>
      </c>
      <c r="M127" s="124">
        <v>0</v>
      </c>
      <c r="N127" s="124">
        <v>1.631</v>
      </c>
      <c r="O127" s="140">
        <v>0</v>
      </c>
      <c r="P127" s="124">
        <v>0</v>
      </c>
      <c r="Q127" s="124">
        <v>0</v>
      </c>
      <c r="R127" s="124">
        <v>0</v>
      </c>
      <c r="S127" s="124">
        <v>0</v>
      </c>
      <c r="T127" s="124">
        <v>0</v>
      </c>
      <c r="U127" s="141">
        <v>53200</v>
      </c>
      <c r="V127" s="141">
        <f t="shared" si="12"/>
        <v>284354</v>
      </c>
      <c r="W127" s="142">
        <v>0</v>
      </c>
      <c r="X127" s="129">
        <v>0</v>
      </c>
      <c r="Y127" s="129">
        <v>0</v>
      </c>
      <c r="Z127" s="129">
        <v>0</v>
      </c>
      <c r="AA127" s="129">
        <v>0</v>
      </c>
      <c r="AB127" s="142">
        <v>0</v>
      </c>
      <c r="AC127" s="129">
        <v>0</v>
      </c>
      <c r="AD127" s="129">
        <v>0</v>
      </c>
      <c r="AE127" s="129">
        <v>0</v>
      </c>
      <c r="AF127" s="131">
        <v>26600</v>
      </c>
      <c r="AG127" s="95">
        <f t="shared" si="10"/>
        <v>0</v>
      </c>
      <c r="AH127" s="131">
        <f t="shared" si="11"/>
        <v>19857.48</v>
      </c>
      <c r="AI127" s="141">
        <f t="shared" si="13"/>
        <v>304211.48</v>
      </c>
    </row>
    <row r="128" spans="1:35" s="111" customFormat="1" ht="33.950000000000003" customHeight="1">
      <c r="A128" s="121" t="s">
        <v>55</v>
      </c>
      <c r="B128" s="121" t="s">
        <v>154</v>
      </c>
      <c r="C128" s="139" t="s">
        <v>276</v>
      </c>
      <c r="D128" s="122">
        <v>0.27</v>
      </c>
      <c r="E128" s="140">
        <v>0.27</v>
      </c>
      <c r="F128" s="140">
        <v>0.27</v>
      </c>
      <c r="G128" s="124">
        <v>0.27</v>
      </c>
      <c r="H128" s="124">
        <v>0</v>
      </c>
      <c r="I128" s="140">
        <v>0</v>
      </c>
      <c r="J128" s="124">
        <v>0</v>
      </c>
      <c r="K128" s="140">
        <v>0</v>
      </c>
      <c r="L128" s="124">
        <v>0</v>
      </c>
      <c r="M128" s="124">
        <v>0</v>
      </c>
      <c r="N128" s="124">
        <v>0</v>
      </c>
      <c r="O128" s="140">
        <v>0</v>
      </c>
      <c r="P128" s="124">
        <v>0</v>
      </c>
      <c r="Q128" s="124">
        <v>0</v>
      </c>
      <c r="R128" s="124">
        <v>0</v>
      </c>
      <c r="S128" s="124">
        <v>0</v>
      </c>
      <c r="T128" s="124">
        <v>0</v>
      </c>
      <c r="U128" s="141">
        <v>53200</v>
      </c>
      <c r="V128" s="141">
        <f t="shared" si="12"/>
        <v>14364</v>
      </c>
      <c r="W128" s="142">
        <v>0</v>
      </c>
      <c r="X128" s="129">
        <v>0</v>
      </c>
      <c r="Y128" s="129">
        <v>0</v>
      </c>
      <c r="Z128" s="129">
        <v>0</v>
      </c>
      <c r="AA128" s="129">
        <v>0</v>
      </c>
      <c r="AB128" s="142">
        <v>0</v>
      </c>
      <c r="AC128" s="129">
        <v>0</v>
      </c>
      <c r="AD128" s="129">
        <v>0</v>
      </c>
      <c r="AE128" s="129">
        <v>0</v>
      </c>
      <c r="AF128" s="131">
        <v>26600</v>
      </c>
      <c r="AG128" s="95">
        <f t="shared" si="10"/>
        <v>0</v>
      </c>
      <c r="AH128" s="131">
        <f t="shared" si="11"/>
        <v>362.88</v>
      </c>
      <c r="AI128" s="141">
        <f t="shared" si="13"/>
        <v>14726.88</v>
      </c>
    </row>
    <row r="129" spans="1:35" s="111" customFormat="1" ht="33.950000000000003" customHeight="1">
      <c r="A129" s="121" t="s">
        <v>55</v>
      </c>
      <c r="B129" s="121" t="s">
        <v>154</v>
      </c>
      <c r="C129" s="139" t="s">
        <v>277</v>
      </c>
      <c r="D129" s="122">
        <v>1.66</v>
      </c>
      <c r="E129" s="140">
        <v>1.66</v>
      </c>
      <c r="F129" s="140">
        <v>0</v>
      </c>
      <c r="G129" s="124">
        <v>0</v>
      </c>
      <c r="H129" s="124">
        <v>0</v>
      </c>
      <c r="I129" s="140">
        <v>0</v>
      </c>
      <c r="J129" s="124">
        <v>0</v>
      </c>
      <c r="K129" s="140">
        <v>1.66</v>
      </c>
      <c r="L129" s="124">
        <v>0.9</v>
      </c>
      <c r="M129" s="124">
        <v>0</v>
      </c>
      <c r="N129" s="124">
        <v>0.76</v>
      </c>
      <c r="O129" s="140">
        <v>0</v>
      </c>
      <c r="P129" s="124">
        <v>0</v>
      </c>
      <c r="Q129" s="124">
        <v>0</v>
      </c>
      <c r="R129" s="124">
        <v>0</v>
      </c>
      <c r="S129" s="124">
        <v>0</v>
      </c>
      <c r="T129" s="124">
        <v>0</v>
      </c>
      <c r="U129" s="141">
        <v>53200</v>
      </c>
      <c r="V129" s="141">
        <f t="shared" si="12"/>
        <v>88312</v>
      </c>
      <c r="W129" s="142">
        <v>0</v>
      </c>
      <c r="X129" s="129">
        <v>0</v>
      </c>
      <c r="Y129" s="129">
        <v>0</v>
      </c>
      <c r="Z129" s="129">
        <v>0</v>
      </c>
      <c r="AA129" s="129">
        <v>0</v>
      </c>
      <c r="AB129" s="142">
        <v>0</v>
      </c>
      <c r="AC129" s="129">
        <v>0</v>
      </c>
      <c r="AD129" s="129">
        <v>0</v>
      </c>
      <c r="AE129" s="129">
        <v>0</v>
      </c>
      <c r="AF129" s="131">
        <v>26600</v>
      </c>
      <c r="AG129" s="95">
        <f t="shared" si="10"/>
        <v>0</v>
      </c>
      <c r="AH129" s="131">
        <f t="shared" si="11"/>
        <v>7649.04</v>
      </c>
      <c r="AI129" s="141">
        <f t="shared" si="13"/>
        <v>95961.04</v>
      </c>
    </row>
    <row r="130" spans="1:35" s="111" customFormat="1" ht="33.950000000000003" customHeight="1">
      <c r="A130" s="121" t="s">
        <v>55</v>
      </c>
      <c r="B130" s="121" t="s">
        <v>154</v>
      </c>
      <c r="C130" s="139" t="s">
        <v>278</v>
      </c>
      <c r="D130" s="122">
        <v>0.48399999999999999</v>
      </c>
      <c r="E130" s="140">
        <v>0.48399999999999999</v>
      </c>
      <c r="F130" s="140">
        <v>0</v>
      </c>
      <c r="G130" s="124">
        <v>0</v>
      </c>
      <c r="H130" s="124">
        <v>0</v>
      </c>
      <c r="I130" s="140">
        <v>0</v>
      </c>
      <c r="J130" s="124">
        <v>0</v>
      </c>
      <c r="K130" s="140">
        <v>0.48399999999999999</v>
      </c>
      <c r="L130" s="124">
        <v>0</v>
      </c>
      <c r="M130" s="124">
        <v>0</v>
      </c>
      <c r="N130" s="124">
        <v>0.48399999999999999</v>
      </c>
      <c r="O130" s="140">
        <v>0</v>
      </c>
      <c r="P130" s="124">
        <v>0</v>
      </c>
      <c r="Q130" s="124">
        <v>0</v>
      </c>
      <c r="R130" s="124">
        <v>0</v>
      </c>
      <c r="S130" s="124">
        <v>0</v>
      </c>
      <c r="T130" s="124">
        <v>0</v>
      </c>
      <c r="U130" s="141">
        <v>53200</v>
      </c>
      <c r="V130" s="141">
        <f t="shared" si="12"/>
        <v>25748.799999999999</v>
      </c>
      <c r="W130" s="142">
        <v>0</v>
      </c>
      <c r="X130" s="129">
        <v>0</v>
      </c>
      <c r="Y130" s="129">
        <v>0</v>
      </c>
      <c r="Z130" s="129">
        <v>0</v>
      </c>
      <c r="AA130" s="129">
        <v>0</v>
      </c>
      <c r="AB130" s="142">
        <v>0</v>
      </c>
      <c r="AC130" s="129">
        <v>0</v>
      </c>
      <c r="AD130" s="129">
        <v>0</v>
      </c>
      <c r="AE130" s="129">
        <v>0</v>
      </c>
      <c r="AF130" s="131">
        <v>26600</v>
      </c>
      <c r="AG130" s="95">
        <f t="shared" si="10"/>
        <v>0</v>
      </c>
      <c r="AH130" s="131">
        <f t="shared" si="11"/>
        <v>1521.6959999999999</v>
      </c>
      <c r="AI130" s="141">
        <f t="shared" si="13"/>
        <v>27270.495999999999</v>
      </c>
    </row>
    <row r="131" spans="1:35" s="111" customFormat="1" ht="33.950000000000003" customHeight="1">
      <c r="A131" s="121" t="s">
        <v>55</v>
      </c>
      <c r="B131" s="121" t="s">
        <v>154</v>
      </c>
      <c r="C131" s="139" t="s">
        <v>279</v>
      </c>
      <c r="D131" s="122">
        <v>0.86099999999999999</v>
      </c>
      <c r="E131" s="140">
        <v>0.86099999999999999</v>
      </c>
      <c r="F131" s="140">
        <v>0.79</v>
      </c>
      <c r="G131" s="124">
        <v>0.79</v>
      </c>
      <c r="H131" s="124">
        <v>0</v>
      </c>
      <c r="I131" s="140">
        <v>0</v>
      </c>
      <c r="J131" s="124">
        <v>0</v>
      </c>
      <c r="K131" s="140">
        <v>0</v>
      </c>
      <c r="L131" s="124">
        <v>0</v>
      </c>
      <c r="M131" s="124">
        <v>0</v>
      </c>
      <c r="N131" s="124">
        <v>0</v>
      </c>
      <c r="O131" s="140">
        <v>7.0999999999999994E-2</v>
      </c>
      <c r="P131" s="124">
        <v>0</v>
      </c>
      <c r="Q131" s="124">
        <v>0</v>
      </c>
      <c r="R131" s="124">
        <v>0</v>
      </c>
      <c r="S131" s="124">
        <v>0</v>
      </c>
      <c r="T131" s="124">
        <v>7.0999999999999994E-2</v>
      </c>
      <c r="U131" s="141">
        <v>53200</v>
      </c>
      <c r="V131" s="141">
        <f t="shared" si="12"/>
        <v>45805.2</v>
      </c>
      <c r="W131" s="142">
        <v>0</v>
      </c>
      <c r="X131" s="129">
        <v>0</v>
      </c>
      <c r="Y131" s="129">
        <v>0</v>
      </c>
      <c r="Z131" s="129">
        <v>0</v>
      </c>
      <c r="AA131" s="129">
        <v>0</v>
      </c>
      <c r="AB131" s="142">
        <v>0</v>
      </c>
      <c r="AC131" s="129">
        <v>0</v>
      </c>
      <c r="AD131" s="129">
        <v>0</v>
      </c>
      <c r="AE131" s="129">
        <v>0</v>
      </c>
      <c r="AF131" s="131">
        <v>26600</v>
      </c>
      <c r="AG131" s="95">
        <f t="shared" si="10"/>
        <v>0</v>
      </c>
      <c r="AH131" s="131">
        <f t="shared" si="11"/>
        <v>1157.184</v>
      </c>
      <c r="AI131" s="141">
        <f t="shared" si="13"/>
        <v>46962.383999999998</v>
      </c>
    </row>
    <row r="132" spans="1:35" s="111" customFormat="1" ht="33.950000000000003" customHeight="1">
      <c r="A132" s="121" t="s">
        <v>55</v>
      </c>
      <c r="B132" s="121" t="s">
        <v>154</v>
      </c>
      <c r="C132" s="139" t="s">
        <v>79</v>
      </c>
      <c r="D132" s="122">
        <v>189.75</v>
      </c>
      <c r="E132" s="140">
        <v>182.92400000000001</v>
      </c>
      <c r="F132" s="140">
        <v>0.57599999999999996</v>
      </c>
      <c r="G132" s="124">
        <v>0.40300000000000002</v>
      </c>
      <c r="H132" s="124">
        <v>0.17299999999999999</v>
      </c>
      <c r="I132" s="140">
        <v>0</v>
      </c>
      <c r="J132" s="124">
        <v>0</v>
      </c>
      <c r="K132" s="140">
        <v>148.92699999999999</v>
      </c>
      <c r="L132" s="124">
        <v>72.965999999999994</v>
      </c>
      <c r="M132" s="124">
        <v>0</v>
      </c>
      <c r="N132" s="124">
        <v>75.960999999999999</v>
      </c>
      <c r="O132" s="140">
        <v>33.420999999999999</v>
      </c>
      <c r="P132" s="124">
        <v>4.2699999999999996</v>
      </c>
      <c r="Q132" s="124">
        <v>15.991</v>
      </c>
      <c r="R132" s="151">
        <v>10.933</v>
      </c>
      <c r="S132" s="124">
        <v>0</v>
      </c>
      <c r="T132" s="124">
        <v>2.2269999999999999</v>
      </c>
      <c r="U132" s="141">
        <v>53200</v>
      </c>
      <c r="V132" s="141">
        <f t="shared" si="12"/>
        <v>9731556.8000000007</v>
      </c>
      <c r="W132" s="142">
        <v>2.5840000000000001</v>
      </c>
      <c r="X132" s="129">
        <v>0.09</v>
      </c>
      <c r="Y132" s="129">
        <v>0</v>
      </c>
      <c r="Z132" s="129">
        <v>7.5999999999999998E-2</v>
      </c>
      <c r="AA132" s="129">
        <v>2.4180000000000001</v>
      </c>
      <c r="AB132" s="142">
        <v>4.242</v>
      </c>
      <c r="AC132" s="129">
        <v>2.3E-2</v>
      </c>
      <c r="AD132" s="129">
        <v>0</v>
      </c>
      <c r="AE132" s="129">
        <v>4.2190000000000003</v>
      </c>
      <c r="AF132" s="131">
        <v>26600</v>
      </c>
      <c r="AG132" s="95">
        <f t="shared" si="10"/>
        <v>181571.6</v>
      </c>
      <c r="AH132" s="131">
        <f t="shared" si="11"/>
        <v>710926.65599999996</v>
      </c>
      <c r="AI132" s="141">
        <f t="shared" si="13"/>
        <v>10624055.056</v>
      </c>
    </row>
    <row r="133" spans="1:35" s="111" customFormat="1" ht="33.950000000000003" customHeight="1">
      <c r="A133" s="121" t="s">
        <v>55</v>
      </c>
      <c r="B133" s="121" t="s">
        <v>154</v>
      </c>
      <c r="C133" s="139" t="s">
        <v>280</v>
      </c>
      <c r="D133" s="122">
        <v>0.60099999999999998</v>
      </c>
      <c r="E133" s="122">
        <v>0</v>
      </c>
      <c r="F133" s="122">
        <v>0</v>
      </c>
      <c r="G133" s="127">
        <v>0</v>
      </c>
      <c r="H133" s="127">
        <v>0</v>
      </c>
      <c r="I133" s="122">
        <v>0</v>
      </c>
      <c r="J133" s="127">
        <v>0</v>
      </c>
      <c r="K133" s="122">
        <v>0</v>
      </c>
      <c r="L133" s="127">
        <v>0</v>
      </c>
      <c r="M133" s="127">
        <v>0</v>
      </c>
      <c r="N133" s="127">
        <v>0</v>
      </c>
      <c r="O133" s="122">
        <v>0</v>
      </c>
      <c r="P133" s="127">
        <v>0</v>
      </c>
      <c r="Q133" s="127">
        <v>0</v>
      </c>
      <c r="R133" s="127">
        <v>0</v>
      </c>
      <c r="S133" s="127">
        <v>0</v>
      </c>
      <c r="T133" s="127">
        <v>0</v>
      </c>
      <c r="U133" s="141">
        <v>53200</v>
      </c>
      <c r="V133" s="141">
        <f t="shared" si="12"/>
        <v>0</v>
      </c>
      <c r="W133" s="152">
        <v>0.60099999999999998</v>
      </c>
      <c r="X133" s="130">
        <v>0</v>
      </c>
      <c r="Y133" s="130">
        <v>0.60099999999999998</v>
      </c>
      <c r="Z133" s="130">
        <v>0</v>
      </c>
      <c r="AA133" s="130">
        <v>0</v>
      </c>
      <c r="AB133" s="152">
        <v>0</v>
      </c>
      <c r="AC133" s="130">
        <v>0</v>
      </c>
      <c r="AD133" s="130">
        <v>0</v>
      </c>
      <c r="AE133" s="130">
        <v>0</v>
      </c>
      <c r="AF133" s="131">
        <v>26600</v>
      </c>
      <c r="AG133" s="95">
        <f t="shared" si="10"/>
        <v>15986.6</v>
      </c>
      <c r="AH133" s="131">
        <f t="shared" si="11"/>
        <v>0</v>
      </c>
      <c r="AI133" s="141">
        <f t="shared" si="13"/>
        <v>15986.6</v>
      </c>
    </row>
    <row r="134" spans="1:35" s="110" customFormat="1" ht="33.950000000000003" customHeight="1">
      <c r="A134" s="245" t="s">
        <v>13</v>
      </c>
      <c r="B134" s="245"/>
      <c r="C134" s="245"/>
      <c r="D134" s="128">
        <f>SUM(D7:D133)</f>
        <v>1134.6790000000001</v>
      </c>
      <c r="E134" s="128">
        <f t="shared" ref="E134:AI134" si="14">SUM(E7:E133)</f>
        <v>1107.873</v>
      </c>
      <c r="F134" s="128">
        <f t="shared" si="14"/>
        <v>182.239</v>
      </c>
      <c r="G134" s="128">
        <f t="shared" si="14"/>
        <v>90.320999999999998</v>
      </c>
      <c r="H134" s="128">
        <f t="shared" si="14"/>
        <v>91.885999999999996</v>
      </c>
      <c r="I134" s="128">
        <f t="shared" si="14"/>
        <v>8.3559999999999999</v>
      </c>
      <c r="J134" s="128">
        <f t="shared" si="14"/>
        <v>8.3239999999999998</v>
      </c>
      <c r="K134" s="128">
        <f t="shared" si="14"/>
        <v>878.56100000000004</v>
      </c>
      <c r="L134" s="128">
        <f t="shared" si="14"/>
        <v>295.35899999999998</v>
      </c>
      <c r="M134" s="128">
        <f t="shared" si="14"/>
        <v>9.2159999999999993</v>
      </c>
      <c r="N134" s="128">
        <f t="shared" si="14"/>
        <v>573.98599999999999</v>
      </c>
      <c r="O134" s="128">
        <f t="shared" si="14"/>
        <v>38.749000000000002</v>
      </c>
      <c r="P134" s="128">
        <f t="shared" si="14"/>
        <v>6.4370000000000003</v>
      </c>
      <c r="Q134" s="128">
        <f t="shared" si="14"/>
        <v>15.991</v>
      </c>
      <c r="R134" s="128">
        <f t="shared" si="14"/>
        <v>10.933</v>
      </c>
      <c r="S134" s="128">
        <f t="shared" si="14"/>
        <v>1.0629999999999999</v>
      </c>
      <c r="T134" s="128">
        <f t="shared" si="14"/>
        <v>4.3250000000000002</v>
      </c>
      <c r="U134" s="153">
        <v>53200</v>
      </c>
      <c r="V134" s="137">
        <f t="shared" si="14"/>
        <v>58938843.600000001</v>
      </c>
      <c r="W134" s="128">
        <f t="shared" si="14"/>
        <v>18.626000000000001</v>
      </c>
      <c r="X134" s="128">
        <f t="shared" si="14"/>
        <v>15.404</v>
      </c>
      <c r="Y134" s="128">
        <f t="shared" si="14"/>
        <v>0.60099999999999998</v>
      </c>
      <c r="Z134" s="128">
        <f t="shared" si="14"/>
        <v>0.20300000000000001</v>
      </c>
      <c r="AA134" s="128">
        <f t="shared" si="14"/>
        <v>2.4180000000000001</v>
      </c>
      <c r="AB134" s="128">
        <f t="shared" si="14"/>
        <v>8.18</v>
      </c>
      <c r="AC134" s="128">
        <f t="shared" si="14"/>
        <v>0.17799999999999999</v>
      </c>
      <c r="AD134" s="128">
        <f t="shared" si="14"/>
        <v>0</v>
      </c>
      <c r="AE134" s="128">
        <f t="shared" si="14"/>
        <v>8.0020000000000007</v>
      </c>
      <c r="AF134" s="131">
        <v>26600</v>
      </c>
      <c r="AG134" s="128">
        <f t="shared" si="14"/>
        <v>713039.6</v>
      </c>
      <c r="AH134" s="128">
        <f t="shared" si="14"/>
        <v>3895465.4040000001</v>
      </c>
      <c r="AI134" s="128">
        <f t="shared" si="14"/>
        <v>63547348.604000002</v>
      </c>
    </row>
    <row r="135" spans="1:35" s="110" customFormat="1" ht="33.950000000000003" customHeight="1">
      <c r="A135" s="246" t="s">
        <v>281</v>
      </c>
      <c r="B135" s="246"/>
      <c r="C135" s="245"/>
      <c r="D135" s="245"/>
      <c r="E135" s="245"/>
      <c r="F135" s="245"/>
      <c r="G135" s="245"/>
      <c r="H135" s="245"/>
      <c r="I135" s="245"/>
      <c r="J135" s="245"/>
      <c r="K135" s="245"/>
      <c r="L135" s="245"/>
      <c r="M135" s="245"/>
      <c r="N135" s="245"/>
      <c r="O135" s="245"/>
      <c r="P135" s="245"/>
      <c r="Q135" s="245"/>
      <c r="R135" s="247"/>
      <c r="S135" s="247"/>
      <c r="T135" s="247"/>
      <c r="U135" s="248"/>
      <c r="V135" s="249"/>
      <c r="W135" s="250"/>
      <c r="X135" s="246"/>
      <c r="Y135" s="246"/>
      <c r="Z135" s="246"/>
      <c r="AA135" s="246"/>
      <c r="AB135" s="246"/>
      <c r="AC135" s="246"/>
      <c r="AD135" s="246"/>
      <c r="AE135" s="246"/>
      <c r="AF135" s="251"/>
      <c r="AG135" s="252"/>
      <c r="AH135" s="252"/>
      <c r="AI135" s="253"/>
    </row>
    <row r="136" spans="1:35" s="110" customFormat="1" ht="13.5">
      <c r="C136" s="150"/>
      <c r="U136" s="154"/>
      <c r="V136" s="154"/>
      <c r="AH136" s="155"/>
      <c r="AI136" s="155"/>
    </row>
  </sheetData>
  <mergeCells count="30">
    <mergeCell ref="AC4:AE4"/>
    <mergeCell ref="A134:C134"/>
    <mergeCell ref="A135:AI135"/>
    <mergeCell ref="A3:A6"/>
    <mergeCell ref="B3:B6"/>
    <mergeCell ref="C3:C6"/>
    <mergeCell ref="D3:D6"/>
    <mergeCell ref="E4:E6"/>
    <mergeCell ref="F5:F6"/>
    <mergeCell ref="I5:I6"/>
    <mergeCell ref="K5:K6"/>
    <mergeCell ref="O5:O6"/>
    <mergeCell ref="U3:U6"/>
    <mergeCell ref="V3:V6"/>
    <mergeCell ref="W4:W6"/>
    <mergeCell ref="AB4:AB6"/>
    <mergeCell ref="F4:H4"/>
    <mergeCell ref="I4:J4"/>
    <mergeCell ref="K4:N4"/>
    <mergeCell ref="O4:T4"/>
    <mergeCell ref="X4:AA4"/>
    <mergeCell ref="A1:AI1"/>
    <mergeCell ref="B2:AI2"/>
    <mergeCell ref="E3:T3"/>
    <mergeCell ref="W3:AA3"/>
    <mergeCell ref="AB3:AE3"/>
    <mergeCell ref="AF3:AF6"/>
    <mergeCell ref="AG3:AG6"/>
    <mergeCell ref="AH3:AH6"/>
    <mergeCell ref="AI3:AI6"/>
  </mergeCells>
  <phoneticPr fontId="69" type="noConversion"/>
  <hyperlinks>
    <hyperlink ref="A1" location="'Sheet3'!A1" display="旺苍嘉川化工园区基础设施建设项目和平村四组征收土地补偿复核公示表"/>
  </hyperlinks>
  <pageMargins left="0.75" right="0.75" top="1" bottom="1" header="0.5" footer="0.5"/>
  <pageSetup paperSize="8" scale="56"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AI44"/>
  <sheetViews>
    <sheetView topLeftCell="M35" zoomScale="85" zoomScaleNormal="85" workbookViewId="0">
      <selection activeCell="AI43" sqref="AI43"/>
    </sheetView>
  </sheetViews>
  <sheetFormatPr defaultColWidth="9.140625" defaultRowHeight="14.25"/>
  <cols>
    <col min="3" max="3" width="9.140625" style="113"/>
    <col min="4" max="4" width="11.28515625" style="113"/>
    <col min="5" max="5" width="13.140625" style="113"/>
    <col min="6" max="8" width="11.28515625" style="113"/>
    <col min="9" max="9" width="7.140625" style="113" customWidth="1"/>
    <col min="10" max="10" width="6.140625" style="113" customWidth="1"/>
    <col min="11" max="11" width="13.140625" style="113"/>
    <col min="12" max="12" width="11.28515625" style="113"/>
    <col min="13" max="13" width="9.7109375" style="113"/>
    <col min="14" max="15" width="11.28515625" style="113"/>
    <col min="16" max="16" width="5.5703125" customWidth="1"/>
    <col min="17" max="17" width="5" customWidth="1"/>
    <col min="18" max="18" width="6.42578125" customWidth="1"/>
    <col min="19" max="20" width="7.42578125" customWidth="1"/>
    <col min="21" max="21" width="12.85546875" style="114" customWidth="1"/>
    <col min="22" max="22" width="13.85546875" style="114" customWidth="1"/>
    <col min="23" max="23" width="9.140625" style="113"/>
    <col min="24" max="24" width="9.7109375" style="113"/>
    <col min="25" max="25" width="7" style="113" customWidth="1"/>
    <col min="26" max="26" width="9.7109375" style="113"/>
    <col min="27" max="27" width="7.140625" style="113" customWidth="1"/>
    <col min="28" max="29" width="9.7109375" style="113"/>
    <col min="30" max="30" width="5.85546875" style="113" customWidth="1"/>
    <col min="31" max="31" width="7.7109375" style="113" customWidth="1"/>
    <col min="32" max="32" width="10" style="115" customWidth="1"/>
    <col min="33" max="33" width="10.7109375" style="116" customWidth="1"/>
    <col min="34" max="34" width="11.42578125" style="116" customWidth="1"/>
    <col min="35" max="35" width="16.7109375" customWidth="1"/>
  </cols>
  <sheetData>
    <row r="1" spans="1:35" s="109" customFormat="1" ht="45" customHeight="1">
      <c r="A1" s="217" t="s">
        <v>282</v>
      </c>
      <c r="B1" s="217"/>
      <c r="C1" s="238"/>
      <c r="D1" s="238"/>
      <c r="E1" s="238"/>
      <c r="F1" s="238"/>
      <c r="G1" s="238"/>
      <c r="H1" s="238"/>
      <c r="I1" s="238"/>
      <c r="J1" s="238"/>
      <c r="K1" s="238"/>
      <c r="L1" s="238"/>
      <c r="M1" s="238"/>
      <c r="N1" s="238"/>
      <c r="O1" s="238"/>
      <c r="P1" s="217"/>
      <c r="Q1" s="217"/>
      <c r="R1" s="217"/>
      <c r="S1" s="217"/>
      <c r="T1" s="217"/>
      <c r="U1" s="263"/>
      <c r="V1" s="263"/>
      <c r="W1" s="238"/>
      <c r="X1" s="238"/>
      <c r="Y1" s="238"/>
      <c r="Z1" s="238"/>
      <c r="AA1" s="238"/>
      <c r="AB1" s="238"/>
      <c r="AC1" s="238"/>
      <c r="AD1" s="238"/>
      <c r="AE1" s="238"/>
      <c r="AF1" s="264"/>
      <c r="AG1" s="239"/>
      <c r="AH1" s="239"/>
      <c r="AI1" s="217"/>
    </row>
    <row r="2" spans="1:35" s="110" customFormat="1" ht="18" customHeight="1">
      <c r="A2" s="103"/>
      <c r="B2" s="243" t="s">
        <v>146</v>
      </c>
      <c r="C2" s="241"/>
      <c r="D2" s="242"/>
      <c r="E2" s="242"/>
      <c r="F2" s="242"/>
      <c r="G2" s="242"/>
      <c r="H2" s="242"/>
      <c r="I2" s="242"/>
      <c r="J2" s="242"/>
      <c r="K2" s="242"/>
      <c r="L2" s="242"/>
      <c r="M2" s="242"/>
      <c r="N2" s="242"/>
      <c r="O2" s="242"/>
      <c r="P2" s="243"/>
      <c r="Q2" s="243"/>
      <c r="R2" s="243"/>
      <c r="S2" s="243"/>
      <c r="T2" s="243"/>
      <c r="U2" s="265"/>
      <c r="V2" s="265"/>
      <c r="W2" s="242"/>
      <c r="X2" s="242"/>
      <c r="Y2" s="242"/>
      <c r="Z2" s="242"/>
      <c r="AA2" s="242"/>
      <c r="AB2" s="242"/>
      <c r="AC2" s="242"/>
      <c r="AD2" s="242"/>
      <c r="AE2" s="242"/>
      <c r="AF2" s="266"/>
      <c r="AG2" s="243"/>
      <c r="AH2" s="243"/>
      <c r="AI2" s="243"/>
    </row>
    <row r="3" spans="1:35" s="111" customFormat="1" ht="21.95" customHeight="1">
      <c r="A3" s="254" t="s">
        <v>2</v>
      </c>
      <c r="B3" s="255" t="s">
        <v>3</v>
      </c>
      <c r="C3" s="256" t="s">
        <v>147</v>
      </c>
      <c r="D3" s="257" t="s">
        <v>5</v>
      </c>
      <c r="E3" s="233" t="s">
        <v>6</v>
      </c>
      <c r="F3" s="233"/>
      <c r="G3" s="233"/>
      <c r="H3" s="233"/>
      <c r="I3" s="233"/>
      <c r="J3" s="233"/>
      <c r="K3" s="233"/>
      <c r="L3" s="233"/>
      <c r="M3" s="233"/>
      <c r="N3" s="233"/>
      <c r="O3" s="233"/>
      <c r="P3" s="244"/>
      <c r="Q3" s="244"/>
      <c r="R3" s="244"/>
      <c r="S3" s="244"/>
      <c r="T3" s="244"/>
      <c r="U3" s="259" t="s">
        <v>283</v>
      </c>
      <c r="V3" s="259" t="s">
        <v>284</v>
      </c>
      <c r="W3" s="233" t="s">
        <v>9</v>
      </c>
      <c r="X3" s="233"/>
      <c r="Y3" s="233"/>
      <c r="Z3" s="233"/>
      <c r="AA3" s="233"/>
      <c r="AB3" s="233" t="s">
        <v>10</v>
      </c>
      <c r="AC3" s="233"/>
      <c r="AD3" s="233"/>
      <c r="AE3" s="233"/>
      <c r="AF3" s="276" t="s">
        <v>150</v>
      </c>
      <c r="AG3" s="276" t="s">
        <v>285</v>
      </c>
      <c r="AH3" s="276" t="s">
        <v>152</v>
      </c>
      <c r="AI3" s="261" t="s">
        <v>12</v>
      </c>
    </row>
    <row r="4" spans="1:35" s="111" customFormat="1" ht="21.95" customHeight="1">
      <c r="A4" s="254"/>
      <c r="B4" s="255"/>
      <c r="C4" s="256"/>
      <c r="D4" s="257"/>
      <c r="E4" s="233" t="s">
        <v>13</v>
      </c>
      <c r="F4" s="233" t="s">
        <v>14</v>
      </c>
      <c r="G4" s="233"/>
      <c r="H4" s="233"/>
      <c r="I4" s="233" t="s">
        <v>15</v>
      </c>
      <c r="J4" s="233"/>
      <c r="K4" s="233" t="s">
        <v>16</v>
      </c>
      <c r="L4" s="233"/>
      <c r="M4" s="233"/>
      <c r="N4" s="233"/>
      <c r="O4" s="233" t="s">
        <v>17</v>
      </c>
      <c r="P4" s="244"/>
      <c r="Q4" s="244"/>
      <c r="R4" s="244"/>
      <c r="S4" s="244"/>
      <c r="T4" s="244"/>
      <c r="U4" s="259"/>
      <c r="V4" s="259"/>
      <c r="W4" s="233" t="s">
        <v>13</v>
      </c>
      <c r="X4" s="233" t="s">
        <v>9</v>
      </c>
      <c r="Y4" s="233"/>
      <c r="Z4" s="233"/>
      <c r="AA4" s="233"/>
      <c r="AB4" s="233" t="s">
        <v>13</v>
      </c>
      <c r="AC4" s="233" t="s">
        <v>10</v>
      </c>
      <c r="AD4" s="233"/>
      <c r="AE4" s="233"/>
      <c r="AF4" s="276"/>
      <c r="AG4" s="276"/>
      <c r="AH4" s="276"/>
      <c r="AI4" s="261"/>
    </row>
    <row r="5" spans="1:35" s="111" customFormat="1" ht="27" customHeight="1">
      <c r="A5" s="254"/>
      <c r="B5" s="255"/>
      <c r="C5" s="256"/>
      <c r="D5" s="257"/>
      <c r="E5" s="258"/>
      <c r="F5" s="258" t="s">
        <v>18</v>
      </c>
      <c r="G5" s="119" t="s">
        <v>19</v>
      </c>
      <c r="H5" s="119" t="s">
        <v>20</v>
      </c>
      <c r="I5" s="258" t="s">
        <v>18</v>
      </c>
      <c r="J5" s="119" t="s">
        <v>21</v>
      </c>
      <c r="K5" s="258" t="s">
        <v>18</v>
      </c>
      <c r="L5" s="119" t="s">
        <v>22</v>
      </c>
      <c r="M5" s="119" t="s">
        <v>23</v>
      </c>
      <c r="N5" s="119" t="s">
        <v>24</v>
      </c>
      <c r="O5" s="258" t="s">
        <v>18</v>
      </c>
      <c r="P5" s="92" t="s">
        <v>25</v>
      </c>
      <c r="Q5" s="92" t="s">
        <v>26</v>
      </c>
      <c r="R5" s="92" t="s">
        <v>27</v>
      </c>
      <c r="S5" s="92" t="s">
        <v>28</v>
      </c>
      <c r="T5" s="92" t="s">
        <v>29</v>
      </c>
      <c r="U5" s="259"/>
      <c r="V5" s="259"/>
      <c r="W5" s="258"/>
      <c r="X5" s="119" t="s">
        <v>30</v>
      </c>
      <c r="Y5" s="119" t="s">
        <v>31</v>
      </c>
      <c r="Z5" s="119" t="s">
        <v>32</v>
      </c>
      <c r="AA5" s="119" t="s">
        <v>33</v>
      </c>
      <c r="AB5" s="258"/>
      <c r="AC5" s="119" t="s">
        <v>34</v>
      </c>
      <c r="AD5" s="119" t="s">
        <v>35</v>
      </c>
      <c r="AE5" s="118" t="s">
        <v>36</v>
      </c>
      <c r="AF5" s="276"/>
      <c r="AG5" s="276"/>
      <c r="AH5" s="276"/>
      <c r="AI5" s="262"/>
    </row>
    <row r="6" spans="1:35" s="111" customFormat="1" ht="21.95" customHeight="1">
      <c r="A6" s="254"/>
      <c r="B6" s="255"/>
      <c r="C6" s="256"/>
      <c r="D6" s="257"/>
      <c r="E6" s="233"/>
      <c r="F6" s="233"/>
      <c r="G6" s="120" t="s">
        <v>37</v>
      </c>
      <c r="H6" s="120" t="s">
        <v>38</v>
      </c>
      <c r="I6" s="233"/>
      <c r="J6" s="120" t="s">
        <v>39</v>
      </c>
      <c r="K6" s="233"/>
      <c r="L6" s="120" t="s">
        <v>40</v>
      </c>
      <c r="M6" s="120" t="s">
        <v>41</v>
      </c>
      <c r="N6" s="120" t="s">
        <v>42</v>
      </c>
      <c r="O6" s="233"/>
      <c r="P6" s="93" t="s">
        <v>43</v>
      </c>
      <c r="Q6" s="93" t="s">
        <v>44</v>
      </c>
      <c r="R6" s="93" t="s">
        <v>45</v>
      </c>
      <c r="S6" s="93" t="s">
        <v>46</v>
      </c>
      <c r="T6" s="93" t="s">
        <v>47</v>
      </c>
      <c r="U6" s="259"/>
      <c r="V6" s="259"/>
      <c r="W6" s="233"/>
      <c r="X6" s="120" t="s">
        <v>48</v>
      </c>
      <c r="Y6" s="120" t="s">
        <v>49</v>
      </c>
      <c r="Z6" s="120" t="s">
        <v>50</v>
      </c>
      <c r="AA6" s="120" t="s">
        <v>51</v>
      </c>
      <c r="AB6" s="233"/>
      <c r="AC6" s="120" t="s">
        <v>52</v>
      </c>
      <c r="AD6" s="120" t="s">
        <v>53</v>
      </c>
      <c r="AE6" s="120" t="s">
        <v>54</v>
      </c>
      <c r="AF6" s="276"/>
      <c r="AG6" s="276"/>
      <c r="AH6" s="276"/>
      <c r="AI6" s="261"/>
    </row>
    <row r="7" spans="1:35" s="111" customFormat="1" ht="27" customHeight="1">
      <c r="A7" s="121" t="s">
        <v>55</v>
      </c>
      <c r="B7" s="121" t="s">
        <v>286</v>
      </c>
      <c r="C7" s="95" t="s">
        <v>287</v>
      </c>
      <c r="D7" s="122">
        <v>4.3529999999999998</v>
      </c>
      <c r="E7" s="123">
        <v>4.3529999999999998</v>
      </c>
      <c r="F7" s="123">
        <v>0.60499999999999998</v>
      </c>
      <c r="G7" s="124">
        <v>0.60499999999999998</v>
      </c>
      <c r="H7" s="124">
        <v>0</v>
      </c>
      <c r="I7" s="123">
        <v>0</v>
      </c>
      <c r="J7" s="124">
        <v>0</v>
      </c>
      <c r="K7" s="123">
        <v>3.7480000000000002</v>
      </c>
      <c r="L7" s="124">
        <v>1.768</v>
      </c>
      <c r="M7" s="124">
        <v>0</v>
      </c>
      <c r="N7" s="124">
        <v>1.98</v>
      </c>
      <c r="O7" s="123">
        <v>0</v>
      </c>
      <c r="P7" s="129">
        <v>0</v>
      </c>
      <c r="Q7" s="129">
        <v>0</v>
      </c>
      <c r="R7" s="129">
        <v>0</v>
      </c>
      <c r="S7" s="129">
        <v>0</v>
      </c>
      <c r="T7" s="129">
        <v>0</v>
      </c>
      <c r="U7" s="131">
        <v>53200</v>
      </c>
      <c r="V7" s="131">
        <f>E7*U7</f>
        <v>231579.6</v>
      </c>
      <c r="W7" s="123">
        <v>0</v>
      </c>
      <c r="X7" s="124">
        <v>0</v>
      </c>
      <c r="Y7" s="124">
        <v>0</v>
      </c>
      <c r="Z7" s="124">
        <v>0</v>
      </c>
      <c r="AA7" s="124">
        <v>0</v>
      </c>
      <c r="AB7" s="123">
        <v>0</v>
      </c>
      <c r="AC7" s="124">
        <v>0</v>
      </c>
      <c r="AD7" s="124">
        <v>0</v>
      </c>
      <c r="AE7" s="124">
        <v>0</v>
      </c>
      <c r="AF7" s="62">
        <v>26600</v>
      </c>
      <c r="AG7" s="135">
        <f>W7*AF7+AB7*AF7</f>
        <v>0</v>
      </c>
      <c r="AH7" s="62">
        <f>F7*1344+L7*4500+M7*4800+N7*1800</f>
        <v>12333.12</v>
      </c>
      <c r="AI7" s="136">
        <f>AH7+AG7+V7</f>
        <v>243912.72</v>
      </c>
    </row>
    <row r="8" spans="1:35" s="111" customFormat="1" ht="27" customHeight="1">
      <c r="A8" s="121" t="s">
        <v>55</v>
      </c>
      <c r="B8" s="121" t="s">
        <v>286</v>
      </c>
      <c r="C8" s="95" t="s">
        <v>288</v>
      </c>
      <c r="D8" s="122">
        <v>0.47599999999999998</v>
      </c>
      <c r="E8" s="123">
        <v>0.47599999999999998</v>
      </c>
      <c r="F8" s="123">
        <v>0</v>
      </c>
      <c r="G8" s="124">
        <v>0</v>
      </c>
      <c r="H8" s="124">
        <v>0</v>
      </c>
      <c r="I8" s="123">
        <v>0</v>
      </c>
      <c r="J8" s="124">
        <v>0</v>
      </c>
      <c r="K8" s="123">
        <v>0.47599999999999998</v>
      </c>
      <c r="L8" s="124">
        <v>0</v>
      </c>
      <c r="M8" s="124">
        <v>0</v>
      </c>
      <c r="N8" s="124">
        <v>0.47599999999999998</v>
      </c>
      <c r="O8" s="123">
        <v>0</v>
      </c>
      <c r="P8" s="129">
        <v>0</v>
      </c>
      <c r="Q8" s="129">
        <v>0</v>
      </c>
      <c r="R8" s="129">
        <v>0</v>
      </c>
      <c r="S8" s="129">
        <v>0</v>
      </c>
      <c r="T8" s="129">
        <v>0</v>
      </c>
      <c r="U8" s="131">
        <v>53200</v>
      </c>
      <c r="V8" s="131">
        <f>E8*U8</f>
        <v>25323.200000000001</v>
      </c>
      <c r="W8" s="123">
        <v>0</v>
      </c>
      <c r="X8" s="124">
        <v>0</v>
      </c>
      <c r="Y8" s="124">
        <v>0</v>
      </c>
      <c r="Z8" s="124">
        <v>0</v>
      </c>
      <c r="AA8" s="124">
        <v>0</v>
      </c>
      <c r="AB8" s="123">
        <v>0</v>
      </c>
      <c r="AC8" s="124">
        <v>0</v>
      </c>
      <c r="AD8" s="124">
        <v>0</v>
      </c>
      <c r="AE8" s="124">
        <v>0</v>
      </c>
      <c r="AF8" s="62">
        <v>26600</v>
      </c>
      <c r="AG8" s="135">
        <f>W8*AF8+AB8*AF8</f>
        <v>0</v>
      </c>
      <c r="AH8" s="62">
        <f>F8*1344+L8*4500+M8*4800+N8*1800</f>
        <v>856.8</v>
      </c>
      <c r="AI8" s="136">
        <f t="shared" ref="AI8:AI42" si="0">AH8+AG8+V8</f>
        <v>26180</v>
      </c>
    </row>
    <row r="9" spans="1:35" s="111" customFormat="1" ht="27" customHeight="1">
      <c r="A9" s="121" t="s">
        <v>55</v>
      </c>
      <c r="B9" s="121" t="s">
        <v>286</v>
      </c>
      <c r="C9" s="95" t="s">
        <v>289</v>
      </c>
      <c r="D9" s="122">
        <v>2.2589999999999999</v>
      </c>
      <c r="E9" s="123">
        <v>2.2589999999999999</v>
      </c>
      <c r="F9" s="123">
        <v>1.1240000000000001</v>
      </c>
      <c r="G9" s="124">
        <v>0</v>
      </c>
      <c r="H9" s="124">
        <v>1.1240000000000001</v>
      </c>
      <c r="I9" s="123">
        <v>0</v>
      </c>
      <c r="J9" s="124">
        <v>0</v>
      </c>
      <c r="K9" s="123">
        <v>1.135</v>
      </c>
      <c r="L9" s="124">
        <v>0</v>
      </c>
      <c r="M9" s="124">
        <v>0</v>
      </c>
      <c r="N9" s="124">
        <v>1.135</v>
      </c>
      <c r="O9" s="123">
        <v>0</v>
      </c>
      <c r="P9" s="129">
        <v>0</v>
      </c>
      <c r="Q9" s="129">
        <v>0</v>
      </c>
      <c r="R9" s="129">
        <v>0</v>
      </c>
      <c r="S9" s="129">
        <v>0</v>
      </c>
      <c r="T9" s="129">
        <v>0</v>
      </c>
      <c r="U9" s="131">
        <v>53200</v>
      </c>
      <c r="V9" s="131">
        <f t="shared" ref="V9:V42" si="1">E9*U9</f>
        <v>120178.8</v>
      </c>
      <c r="W9" s="123">
        <v>0</v>
      </c>
      <c r="X9" s="124">
        <v>0</v>
      </c>
      <c r="Y9" s="124">
        <v>0</v>
      </c>
      <c r="Z9" s="124">
        <v>0</v>
      </c>
      <c r="AA9" s="124">
        <v>0</v>
      </c>
      <c r="AB9" s="123">
        <v>0</v>
      </c>
      <c r="AC9" s="124">
        <v>0</v>
      </c>
      <c r="AD9" s="124">
        <v>0</v>
      </c>
      <c r="AE9" s="124">
        <v>0</v>
      </c>
      <c r="AF9" s="62">
        <v>26600</v>
      </c>
      <c r="AG9" s="135">
        <f t="shared" ref="AG9:AG42" si="2">W9*AF9+AB9*AF9</f>
        <v>0</v>
      </c>
      <c r="AH9" s="62">
        <f t="shared" ref="AH9:AH42" si="3">F9*1344+L9*4500+M9*4800+N9*1800</f>
        <v>3553.6559999999999</v>
      </c>
      <c r="AI9" s="136">
        <f t="shared" si="0"/>
        <v>123732.45600000001</v>
      </c>
    </row>
    <row r="10" spans="1:35" s="111" customFormat="1" ht="27" customHeight="1">
      <c r="A10" s="121" t="s">
        <v>55</v>
      </c>
      <c r="B10" s="121" t="s">
        <v>286</v>
      </c>
      <c r="C10" s="95" t="s">
        <v>290</v>
      </c>
      <c r="D10" s="122">
        <v>5.2220000000000004</v>
      </c>
      <c r="E10" s="123">
        <v>5.2220000000000004</v>
      </c>
      <c r="F10" s="123">
        <v>4.5430000000000001</v>
      </c>
      <c r="G10" s="124">
        <v>1.7110000000000001</v>
      </c>
      <c r="H10" s="124">
        <v>2.8319999999999999</v>
      </c>
      <c r="I10" s="123">
        <v>0</v>
      </c>
      <c r="J10" s="124">
        <v>0</v>
      </c>
      <c r="K10" s="123">
        <v>0.67900000000000005</v>
      </c>
      <c r="L10" s="124">
        <v>0</v>
      </c>
      <c r="M10" s="124">
        <v>0</v>
      </c>
      <c r="N10" s="124">
        <v>0.67900000000000005</v>
      </c>
      <c r="O10" s="123">
        <v>0</v>
      </c>
      <c r="P10" s="129">
        <v>0</v>
      </c>
      <c r="Q10" s="129">
        <v>0</v>
      </c>
      <c r="R10" s="129">
        <v>0</v>
      </c>
      <c r="S10" s="129">
        <v>0</v>
      </c>
      <c r="T10" s="129">
        <v>0</v>
      </c>
      <c r="U10" s="131">
        <v>53200</v>
      </c>
      <c r="V10" s="131">
        <f t="shared" si="1"/>
        <v>277810.40000000002</v>
      </c>
      <c r="W10" s="123">
        <v>0</v>
      </c>
      <c r="X10" s="124">
        <v>0</v>
      </c>
      <c r="Y10" s="124">
        <v>0</v>
      </c>
      <c r="Z10" s="124">
        <v>0</v>
      </c>
      <c r="AA10" s="124">
        <v>0</v>
      </c>
      <c r="AB10" s="123">
        <v>0</v>
      </c>
      <c r="AC10" s="124">
        <v>0</v>
      </c>
      <c r="AD10" s="124">
        <v>0</v>
      </c>
      <c r="AE10" s="124">
        <v>0</v>
      </c>
      <c r="AF10" s="62">
        <v>26600</v>
      </c>
      <c r="AG10" s="135">
        <f t="shared" si="2"/>
        <v>0</v>
      </c>
      <c r="AH10" s="62">
        <f t="shared" si="3"/>
        <v>7327.9920000000002</v>
      </c>
      <c r="AI10" s="136">
        <f t="shared" si="0"/>
        <v>285138.39199999999</v>
      </c>
    </row>
    <row r="11" spans="1:35" s="111" customFormat="1" ht="27" customHeight="1">
      <c r="A11" s="121" t="s">
        <v>55</v>
      </c>
      <c r="B11" s="121" t="s">
        <v>286</v>
      </c>
      <c r="C11" s="95" t="s">
        <v>291</v>
      </c>
      <c r="D11" s="122">
        <v>1.7430000000000001</v>
      </c>
      <c r="E11" s="123">
        <v>1.7430000000000001</v>
      </c>
      <c r="F11" s="123">
        <v>1.7430000000000001</v>
      </c>
      <c r="G11" s="124">
        <v>0.80500000000000005</v>
      </c>
      <c r="H11" s="124">
        <v>0.93799999999999994</v>
      </c>
      <c r="I11" s="123">
        <v>0</v>
      </c>
      <c r="J11" s="124">
        <v>0</v>
      </c>
      <c r="K11" s="123">
        <v>0</v>
      </c>
      <c r="L11" s="124">
        <v>0</v>
      </c>
      <c r="M11" s="124">
        <v>0</v>
      </c>
      <c r="N11" s="124">
        <v>0</v>
      </c>
      <c r="O11" s="123">
        <v>0</v>
      </c>
      <c r="P11" s="129">
        <v>0</v>
      </c>
      <c r="Q11" s="129">
        <v>0</v>
      </c>
      <c r="R11" s="129">
        <v>0</v>
      </c>
      <c r="S11" s="129">
        <v>0</v>
      </c>
      <c r="T11" s="129">
        <v>0</v>
      </c>
      <c r="U11" s="131">
        <v>53200</v>
      </c>
      <c r="V11" s="131">
        <f t="shared" si="1"/>
        <v>92727.6</v>
      </c>
      <c r="W11" s="123">
        <v>0</v>
      </c>
      <c r="X11" s="124">
        <v>0</v>
      </c>
      <c r="Y11" s="124">
        <v>0</v>
      </c>
      <c r="Z11" s="124">
        <v>0</v>
      </c>
      <c r="AA11" s="124">
        <v>0</v>
      </c>
      <c r="AB11" s="123">
        <v>0</v>
      </c>
      <c r="AC11" s="124">
        <v>0</v>
      </c>
      <c r="AD11" s="124">
        <v>0</v>
      </c>
      <c r="AE11" s="124">
        <v>0</v>
      </c>
      <c r="AF11" s="62">
        <v>26600</v>
      </c>
      <c r="AG11" s="135">
        <f t="shared" si="2"/>
        <v>0</v>
      </c>
      <c r="AH11" s="62">
        <f t="shared" si="3"/>
        <v>2342.5920000000001</v>
      </c>
      <c r="AI11" s="136">
        <f t="shared" si="0"/>
        <v>95070.191999999995</v>
      </c>
    </row>
    <row r="12" spans="1:35" s="111" customFormat="1" ht="27" customHeight="1">
      <c r="A12" s="121" t="s">
        <v>55</v>
      </c>
      <c r="B12" s="121" t="s">
        <v>286</v>
      </c>
      <c r="C12" s="95" t="s">
        <v>292</v>
      </c>
      <c r="D12" s="122">
        <v>9.9420000000000002</v>
      </c>
      <c r="E12" s="123">
        <v>9.9420000000000002</v>
      </c>
      <c r="F12" s="123">
        <v>3.9969999999999999</v>
      </c>
      <c r="G12" s="124">
        <v>2.1930000000000001</v>
      </c>
      <c r="H12" s="124">
        <v>1.804</v>
      </c>
      <c r="I12" s="123">
        <v>0</v>
      </c>
      <c r="J12" s="124">
        <v>0</v>
      </c>
      <c r="K12" s="123">
        <v>5.9450000000000003</v>
      </c>
      <c r="L12" s="124">
        <v>5.8520000000000003</v>
      </c>
      <c r="M12" s="124">
        <v>0</v>
      </c>
      <c r="N12" s="124">
        <v>9.2999999999999999E-2</v>
      </c>
      <c r="O12" s="123">
        <v>0</v>
      </c>
      <c r="P12" s="129">
        <v>0</v>
      </c>
      <c r="Q12" s="129">
        <v>0</v>
      </c>
      <c r="R12" s="129">
        <v>0</v>
      </c>
      <c r="S12" s="129">
        <v>0</v>
      </c>
      <c r="T12" s="129">
        <v>0</v>
      </c>
      <c r="U12" s="131">
        <v>53200</v>
      </c>
      <c r="V12" s="131">
        <f t="shared" si="1"/>
        <v>528914.4</v>
      </c>
      <c r="W12" s="123">
        <v>0</v>
      </c>
      <c r="X12" s="124">
        <v>0</v>
      </c>
      <c r="Y12" s="124">
        <v>0</v>
      </c>
      <c r="Z12" s="124">
        <v>0</v>
      </c>
      <c r="AA12" s="124">
        <v>0</v>
      </c>
      <c r="AB12" s="123">
        <v>0</v>
      </c>
      <c r="AC12" s="124">
        <v>0</v>
      </c>
      <c r="AD12" s="124">
        <v>0</v>
      </c>
      <c r="AE12" s="124">
        <v>0</v>
      </c>
      <c r="AF12" s="62">
        <v>26600</v>
      </c>
      <c r="AG12" s="135">
        <f t="shared" si="2"/>
        <v>0</v>
      </c>
      <c r="AH12" s="62">
        <f t="shared" si="3"/>
        <v>31873.367999999999</v>
      </c>
      <c r="AI12" s="136">
        <f t="shared" si="0"/>
        <v>560787.76800000004</v>
      </c>
    </row>
    <row r="13" spans="1:35" s="111" customFormat="1" ht="27" customHeight="1">
      <c r="A13" s="121" t="s">
        <v>55</v>
      </c>
      <c r="B13" s="121" t="s">
        <v>286</v>
      </c>
      <c r="C13" s="95" t="s">
        <v>293</v>
      </c>
      <c r="D13" s="122">
        <v>13.148</v>
      </c>
      <c r="E13" s="123">
        <v>12.207000000000001</v>
      </c>
      <c r="F13" s="123">
        <v>4.7300000000000004</v>
      </c>
      <c r="G13" s="124">
        <v>2.4209999999999998</v>
      </c>
      <c r="H13" s="124">
        <v>2.3090000000000002</v>
      </c>
      <c r="I13" s="123">
        <v>0</v>
      </c>
      <c r="J13" s="124">
        <v>0</v>
      </c>
      <c r="K13" s="123">
        <v>7.4770000000000003</v>
      </c>
      <c r="L13" s="124">
        <v>4.6900000000000004</v>
      </c>
      <c r="M13" s="124">
        <v>0.53400000000000003</v>
      </c>
      <c r="N13" s="124">
        <v>2.2530000000000001</v>
      </c>
      <c r="O13" s="123">
        <v>0</v>
      </c>
      <c r="P13" s="129">
        <v>0</v>
      </c>
      <c r="Q13" s="129">
        <v>0</v>
      </c>
      <c r="R13" s="129">
        <v>0</v>
      </c>
      <c r="S13" s="129">
        <v>0</v>
      </c>
      <c r="T13" s="129">
        <v>0</v>
      </c>
      <c r="U13" s="131">
        <v>53200</v>
      </c>
      <c r="V13" s="131">
        <f t="shared" si="1"/>
        <v>649412.4</v>
      </c>
      <c r="W13" s="123">
        <v>0.94099999999999995</v>
      </c>
      <c r="X13" s="124">
        <v>0.94099999999999995</v>
      </c>
      <c r="Y13" s="124">
        <v>0</v>
      </c>
      <c r="Z13" s="124">
        <v>0</v>
      </c>
      <c r="AA13" s="124">
        <v>0</v>
      </c>
      <c r="AB13" s="123">
        <v>0</v>
      </c>
      <c r="AC13" s="124">
        <v>0</v>
      </c>
      <c r="AD13" s="124">
        <v>0</v>
      </c>
      <c r="AE13" s="124">
        <v>0</v>
      </c>
      <c r="AF13" s="62">
        <v>26600</v>
      </c>
      <c r="AG13" s="135">
        <f t="shared" si="2"/>
        <v>25030.6</v>
      </c>
      <c r="AH13" s="62">
        <f t="shared" si="3"/>
        <v>34080.720000000001</v>
      </c>
      <c r="AI13" s="136">
        <f t="shared" si="0"/>
        <v>708523.72</v>
      </c>
    </row>
    <row r="14" spans="1:35" s="111" customFormat="1" ht="27" customHeight="1">
      <c r="A14" s="121" t="s">
        <v>55</v>
      </c>
      <c r="B14" s="121" t="s">
        <v>286</v>
      </c>
      <c r="C14" s="95" t="s">
        <v>294</v>
      </c>
      <c r="D14" s="122">
        <v>10.88</v>
      </c>
      <c r="E14" s="123">
        <v>10.88</v>
      </c>
      <c r="F14" s="123">
        <v>2.5</v>
      </c>
      <c r="G14" s="124">
        <v>1.6910000000000001</v>
      </c>
      <c r="H14" s="124">
        <v>0.80900000000000005</v>
      </c>
      <c r="I14" s="123">
        <v>0</v>
      </c>
      <c r="J14" s="124">
        <v>0</v>
      </c>
      <c r="K14" s="123">
        <v>8.3800000000000008</v>
      </c>
      <c r="L14" s="124">
        <v>5.101</v>
      </c>
      <c r="M14" s="124">
        <v>0</v>
      </c>
      <c r="N14" s="124">
        <v>3.2789999999999999</v>
      </c>
      <c r="O14" s="123">
        <v>0</v>
      </c>
      <c r="P14" s="129">
        <v>0</v>
      </c>
      <c r="Q14" s="129">
        <v>0</v>
      </c>
      <c r="R14" s="129">
        <v>0</v>
      </c>
      <c r="S14" s="129">
        <v>0</v>
      </c>
      <c r="T14" s="129">
        <v>0</v>
      </c>
      <c r="U14" s="131">
        <v>53200</v>
      </c>
      <c r="V14" s="131">
        <f t="shared" si="1"/>
        <v>578816</v>
      </c>
      <c r="W14" s="123">
        <v>0</v>
      </c>
      <c r="X14" s="124">
        <v>0</v>
      </c>
      <c r="Y14" s="124">
        <v>0</v>
      </c>
      <c r="Z14" s="124">
        <v>0</v>
      </c>
      <c r="AA14" s="124">
        <v>0</v>
      </c>
      <c r="AB14" s="123">
        <v>0</v>
      </c>
      <c r="AC14" s="124">
        <v>0</v>
      </c>
      <c r="AD14" s="124">
        <v>0</v>
      </c>
      <c r="AE14" s="124">
        <v>0</v>
      </c>
      <c r="AF14" s="62">
        <v>26600</v>
      </c>
      <c r="AG14" s="135">
        <f t="shared" si="2"/>
        <v>0</v>
      </c>
      <c r="AH14" s="62">
        <f t="shared" si="3"/>
        <v>32216.7</v>
      </c>
      <c r="AI14" s="136">
        <f t="shared" si="0"/>
        <v>611032.69999999995</v>
      </c>
    </row>
    <row r="15" spans="1:35" s="111" customFormat="1" ht="27" customHeight="1">
      <c r="A15" s="121" t="s">
        <v>55</v>
      </c>
      <c r="B15" s="121" t="s">
        <v>286</v>
      </c>
      <c r="C15" s="95" t="s">
        <v>295</v>
      </c>
      <c r="D15" s="122">
        <v>10.935</v>
      </c>
      <c r="E15" s="123">
        <v>10.708</v>
      </c>
      <c r="F15" s="123">
        <v>4.5839999999999996</v>
      </c>
      <c r="G15" s="124">
        <v>1.4430000000000001</v>
      </c>
      <c r="H15" s="124">
        <v>3.141</v>
      </c>
      <c r="I15" s="123">
        <v>0</v>
      </c>
      <c r="J15" s="124">
        <v>0</v>
      </c>
      <c r="K15" s="123">
        <v>6.1239999999999997</v>
      </c>
      <c r="L15" s="124">
        <v>3.9060000000000001</v>
      </c>
      <c r="M15" s="124">
        <v>0</v>
      </c>
      <c r="N15" s="124">
        <v>2.218</v>
      </c>
      <c r="O15" s="123">
        <v>0</v>
      </c>
      <c r="P15" s="129">
        <v>0</v>
      </c>
      <c r="Q15" s="129">
        <v>0</v>
      </c>
      <c r="R15" s="129">
        <v>0</v>
      </c>
      <c r="S15" s="129">
        <v>0</v>
      </c>
      <c r="T15" s="129">
        <v>0</v>
      </c>
      <c r="U15" s="131">
        <v>53200</v>
      </c>
      <c r="V15" s="131">
        <f t="shared" si="1"/>
        <v>569665.6</v>
      </c>
      <c r="W15" s="123">
        <v>0.22700000000000001</v>
      </c>
      <c r="X15" s="124">
        <v>0.22700000000000001</v>
      </c>
      <c r="Y15" s="124">
        <v>0</v>
      </c>
      <c r="Z15" s="124">
        <v>0</v>
      </c>
      <c r="AA15" s="124">
        <v>0</v>
      </c>
      <c r="AB15" s="123">
        <v>0</v>
      </c>
      <c r="AC15" s="124">
        <v>0</v>
      </c>
      <c r="AD15" s="124">
        <v>0</v>
      </c>
      <c r="AE15" s="124">
        <v>0</v>
      </c>
      <c r="AF15" s="62">
        <v>26600</v>
      </c>
      <c r="AG15" s="135">
        <f t="shared" si="2"/>
        <v>6038.2</v>
      </c>
      <c r="AH15" s="62">
        <f t="shared" si="3"/>
        <v>27730.295999999998</v>
      </c>
      <c r="AI15" s="136">
        <f t="shared" si="0"/>
        <v>603434.09600000002</v>
      </c>
    </row>
    <row r="16" spans="1:35" s="111" customFormat="1" ht="27" customHeight="1">
      <c r="A16" s="121" t="s">
        <v>55</v>
      </c>
      <c r="B16" s="121" t="s">
        <v>286</v>
      </c>
      <c r="C16" s="95" t="s">
        <v>296</v>
      </c>
      <c r="D16" s="122">
        <v>2.57</v>
      </c>
      <c r="E16" s="123">
        <v>2.57</v>
      </c>
      <c r="F16" s="123">
        <v>0</v>
      </c>
      <c r="G16" s="124">
        <v>0</v>
      </c>
      <c r="H16" s="124">
        <v>0</v>
      </c>
      <c r="I16" s="123">
        <v>0</v>
      </c>
      <c r="J16" s="124">
        <v>0</v>
      </c>
      <c r="K16" s="123">
        <v>2.57</v>
      </c>
      <c r="L16" s="124">
        <v>2.57</v>
      </c>
      <c r="M16" s="124">
        <v>0</v>
      </c>
      <c r="N16" s="124">
        <v>0</v>
      </c>
      <c r="O16" s="123">
        <v>0</v>
      </c>
      <c r="P16" s="129">
        <v>0</v>
      </c>
      <c r="Q16" s="129">
        <v>0</v>
      </c>
      <c r="R16" s="129">
        <v>0</v>
      </c>
      <c r="S16" s="129">
        <v>0</v>
      </c>
      <c r="T16" s="129">
        <v>0</v>
      </c>
      <c r="U16" s="131">
        <v>53200</v>
      </c>
      <c r="V16" s="131">
        <f t="shared" si="1"/>
        <v>136724</v>
      </c>
      <c r="W16" s="123">
        <v>0</v>
      </c>
      <c r="X16" s="124">
        <v>0</v>
      </c>
      <c r="Y16" s="124">
        <v>0</v>
      </c>
      <c r="Z16" s="124">
        <v>0</v>
      </c>
      <c r="AA16" s="124">
        <v>0</v>
      </c>
      <c r="AB16" s="123">
        <v>0</v>
      </c>
      <c r="AC16" s="124">
        <v>0</v>
      </c>
      <c r="AD16" s="124">
        <v>0</v>
      </c>
      <c r="AE16" s="124">
        <v>0</v>
      </c>
      <c r="AF16" s="62">
        <v>26600</v>
      </c>
      <c r="AG16" s="135">
        <f t="shared" si="2"/>
        <v>0</v>
      </c>
      <c r="AH16" s="62">
        <f t="shared" si="3"/>
        <v>11565</v>
      </c>
      <c r="AI16" s="136">
        <f t="shared" si="0"/>
        <v>148289</v>
      </c>
    </row>
    <row r="17" spans="1:35" s="111" customFormat="1" ht="27" customHeight="1">
      <c r="A17" s="121" t="s">
        <v>55</v>
      </c>
      <c r="B17" s="121" t="s">
        <v>286</v>
      </c>
      <c r="C17" s="95" t="s">
        <v>297</v>
      </c>
      <c r="D17" s="122">
        <v>3.1789999999999998</v>
      </c>
      <c r="E17" s="123">
        <v>2.3650000000000002</v>
      </c>
      <c r="F17" s="123">
        <v>2.3650000000000002</v>
      </c>
      <c r="G17" s="124">
        <v>1.0780000000000001</v>
      </c>
      <c r="H17" s="124">
        <v>1.2869999999999999</v>
      </c>
      <c r="I17" s="123">
        <v>0</v>
      </c>
      <c r="J17" s="124">
        <v>0</v>
      </c>
      <c r="K17" s="123">
        <v>0</v>
      </c>
      <c r="L17" s="124">
        <v>0</v>
      </c>
      <c r="M17" s="124">
        <v>0</v>
      </c>
      <c r="N17" s="124">
        <v>0</v>
      </c>
      <c r="O17" s="123">
        <v>0</v>
      </c>
      <c r="P17" s="129">
        <v>0</v>
      </c>
      <c r="Q17" s="129">
        <v>0</v>
      </c>
      <c r="R17" s="129">
        <v>0</v>
      </c>
      <c r="S17" s="129">
        <v>0</v>
      </c>
      <c r="T17" s="129">
        <v>0</v>
      </c>
      <c r="U17" s="131">
        <v>53200</v>
      </c>
      <c r="V17" s="131">
        <f t="shared" si="1"/>
        <v>125818</v>
      </c>
      <c r="W17" s="123">
        <v>0.81399999999999995</v>
      </c>
      <c r="X17" s="124">
        <v>0.81399999999999995</v>
      </c>
      <c r="Y17" s="124">
        <v>0</v>
      </c>
      <c r="Z17" s="124">
        <v>0</v>
      </c>
      <c r="AA17" s="124">
        <v>0</v>
      </c>
      <c r="AB17" s="123">
        <v>0</v>
      </c>
      <c r="AC17" s="124">
        <v>0</v>
      </c>
      <c r="AD17" s="124">
        <v>0</v>
      </c>
      <c r="AE17" s="124">
        <v>0</v>
      </c>
      <c r="AF17" s="62">
        <v>26600</v>
      </c>
      <c r="AG17" s="135">
        <f t="shared" si="2"/>
        <v>21652.400000000001</v>
      </c>
      <c r="AH17" s="62">
        <f t="shared" si="3"/>
        <v>3178.56</v>
      </c>
      <c r="AI17" s="136">
        <f t="shared" si="0"/>
        <v>150648.95999999999</v>
      </c>
    </row>
    <row r="18" spans="1:35" s="111" customFormat="1" ht="27" customHeight="1">
      <c r="A18" s="121" t="s">
        <v>55</v>
      </c>
      <c r="B18" s="121" t="s">
        <v>286</v>
      </c>
      <c r="C18" s="95" t="s">
        <v>298</v>
      </c>
      <c r="D18" s="122">
        <v>6.8079999999999998</v>
      </c>
      <c r="E18" s="123">
        <v>6.2069999999999999</v>
      </c>
      <c r="F18" s="123">
        <v>2.6269999999999998</v>
      </c>
      <c r="G18" s="124">
        <v>2.097</v>
      </c>
      <c r="H18" s="124">
        <v>0.53</v>
      </c>
      <c r="I18" s="123">
        <v>0</v>
      </c>
      <c r="J18" s="124">
        <v>0</v>
      </c>
      <c r="K18" s="123">
        <v>3.2519999999999998</v>
      </c>
      <c r="L18" s="124">
        <v>0</v>
      </c>
      <c r="M18" s="124">
        <v>0.55800000000000005</v>
      </c>
      <c r="N18" s="124">
        <v>2.694</v>
      </c>
      <c r="O18" s="123">
        <v>0.32800000000000001</v>
      </c>
      <c r="P18" s="129">
        <v>0</v>
      </c>
      <c r="Q18" s="129">
        <v>0</v>
      </c>
      <c r="R18" s="129">
        <v>0</v>
      </c>
      <c r="S18" s="129">
        <v>0</v>
      </c>
      <c r="T18" s="129">
        <v>0.32800000000000001</v>
      </c>
      <c r="U18" s="131">
        <v>53200</v>
      </c>
      <c r="V18" s="131">
        <f t="shared" si="1"/>
        <v>330212.40000000002</v>
      </c>
      <c r="W18" s="123">
        <v>0.56200000000000006</v>
      </c>
      <c r="X18" s="124">
        <v>0.56200000000000006</v>
      </c>
      <c r="Y18" s="124">
        <v>0</v>
      </c>
      <c r="Z18" s="124">
        <v>0</v>
      </c>
      <c r="AA18" s="124">
        <v>0</v>
      </c>
      <c r="AB18" s="123">
        <v>3.9E-2</v>
      </c>
      <c r="AC18" s="124">
        <v>3.9E-2</v>
      </c>
      <c r="AD18" s="124">
        <v>0</v>
      </c>
      <c r="AE18" s="124">
        <v>0</v>
      </c>
      <c r="AF18" s="62">
        <v>26600</v>
      </c>
      <c r="AG18" s="135">
        <f t="shared" si="2"/>
        <v>15986.6</v>
      </c>
      <c r="AH18" s="62">
        <f t="shared" si="3"/>
        <v>11058.288</v>
      </c>
      <c r="AI18" s="136">
        <f t="shared" si="0"/>
        <v>357257.288</v>
      </c>
    </row>
    <row r="19" spans="1:35" s="111" customFormat="1" ht="27" customHeight="1">
      <c r="A19" s="121" t="s">
        <v>55</v>
      </c>
      <c r="B19" s="121" t="s">
        <v>286</v>
      </c>
      <c r="C19" s="95" t="s">
        <v>299</v>
      </c>
      <c r="D19" s="122">
        <v>4.7080000000000002</v>
      </c>
      <c r="E19" s="123">
        <v>4.1710000000000003</v>
      </c>
      <c r="F19" s="123">
        <v>1.641</v>
      </c>
      <c r="G19" s="124">
        <v>1.1619999999999999</v>
      </c>
      <c r="H19" s="124">
        <v>0.47899999999999998</v>
      </c>
      <c r="I19" s="123">
        <v>0</v>
      </c>
      <c r="J19" s="124">
        <v>0</v>
      </c>
      <c r="K19" s="123">
        <v>2.3119999999999998</v>
      </c>
      <c r="L19" s="124">
        <v>0</v>
      </c>
      <c r="M19" s="124">
        <v>0</v>
      </c>
      <c r="N19" s="124">
        <v>2.3119999999999998</v>
      </c>
      <c r="O19" s="123">
        <v>0.218</v>
      </c>
      <c r="P19" s="129">
        <v>0</v>
      </c>
      <c r="Q19" s="129">
        <v>0</v>
      </c>
      <c r="R19" s="129">
        <v>0</v>
      </c>
      <c r="S19" s="129">
        <v>0</v>
      </c>
      <c r="T19" s="129">
        <v>0.218</v>
      </c>
      <c r="U19" s="131">
        <v>53200</v>
      </c>
      <c r="V19" s="131">
        <f t="shared" si="1"/>
        <v>221897.2</v>
      </c>
      <c r="W19" s="123">
        <v>0.39700000000000002</v>
      </c>
      <c r="X19" s="124">
        <v>0.371</v>
      </c>
      <c r="Y19" s="124">
        <v>0</v>
      </c>
      <c r="Z19" s="124">
        <v>2.5999999999999999E-2</v>
      </c>
      <c r="AA19" s="124">
        <v>0</v>
      </c>
      <c r="AB19" s="123">
        <v>0.14000000000000001</v>
      </c>
      <c r="AC19" s="124">
        <v>0.14000000000000001</v>
      </c>
      <c r="AD19" s="124">
        <v>0</v>
      </c>
      <c r="AE19" s="124">
        <v>0</v>
      </c>
      <c r="AF19" s="62">
        <v>26600</v>
      </c>
      <c r="AG19" s="135">
        <f t="shared" si="2"/>
        <v>14284.2</v>
      </c>
      <c r="AH19" s="62">
        <f t="shared" si="3"/>
        <v>6367.1040000000003</v>
      </c>
      <c r="AI19" s="136">
        <f t="shared" si="0"/>
        <v>242548.50399999999</v>
      </c>
    </row>
    <row r="20" spans="1:35" s="111" customFormat="1" ht="27" customHeight="1">
      <c r="A20" s="121" t="s">
        <v>55</v>
      </c>
      <c r="B20" s="121" t="s">
        <v>286</v>
      </c>
      <c r="C20" s="95" t="s">
        <v>300</v>
      </c>
      <c r="D20" s="122">
        <v>6.1950000000000003</v>
      </c>
      <c r="E20" s="123">
        <v>5.73</v>
      </c>
      <c r="F20" s="123">
        <v>3.6030000000000002</v>
      </c>
      <c r="G20" s="124">
        <v>1.5389999999999999</v>
      </c>
      <c r="H20" s="124">
        <v>2.0640000000000001</v>
      </c>
      <c r="I20" s="123">
        <v>0</v>
      </c>
      <c r="J20" s="124">
        <v>0</v>
      </c>
      <c r="K20" s="123">
        <v>2.069</v>
      </c>
      <c r="L20" s="124">
        <v>0</v>
      </c>
      <c r="M20" s="124">
        <v>0.21199999999999999</v>
      </c>
      <c r="N20" s="124">
        <v>1.857</v>
      </c>
      <c r="O20" s="123">
        <v>5.8000000000000003E-2</v>
      </c>
      <c r="P20" s="129">
        <v>0</v>
      </c>
      <c r="Q20" s="129">
        <v>0</v>
      </c>
      <c r="R20" s="129">
        <v>0</v>
      </c>
      <c r="S20" s="129">
        <v>0</v>
      </c>
      <c r="T20" s="129">
        <v>5.8000000000000003E-2</v>
      </c>
      <c r="U20" s="131">
        <v>53200</v>
      </c>
      <c r="V20" s="131">
        <f t="shared" si="1"/>
        <v>304836</v>
      </c>
      <c r="W20" s="123">
        <v>0.46500000000000002</v>
      </c>
      <c r="X20" s="124">
        <v>0.46500000000000002</v>
      </c>
      <c r="Y20" s="124">
        <v>0</v>
      </c>
      <c r="Z20" s="124">
        <v>0</v>
      </c>
      <c r="AA20" s="124">
        <v>0</v>
      </c>
      <c r="AB20" s="123">
        <v>0</v>
      </c>
      <c r="AC20" s="124">
        <v>0</v>
      </c>
      <c r="AD20" s="124">
        <v>0</v>
      </c>
      <c r="AE20" s="124">
        <v>0</v>
      </c>
      <c r="AF20" s="62">
        <v>26600</v>
      </c>
      <c r="AG20" s="135">
        <f t="shared" si="2"/>
        <v>12369</v>
      </c>
      <c r="AH20" s="62">
        <f t="shared" si="3"/>
        <v>9202.6319999999996</v>
      </c>
      <c r="AI20" s="136">
        <f t="shared" si="0"/>
        <v>326407.63199999998</v>
      </c>
    </row>
    <row r="21" spans="1:35" s="111" customFormat="1" ht="27" customHeight="1">
      <c r="A21" s="121" t="s">
        <v>55</v>
      </c>
      <c r="B21" s="121" t="s">
        <v>286</v>
      </c>
      <c r="C21" s="95" t="s">
        <v>301</v>
      </c>
      <c r="D21" s="122">
        <v>4.7789999999999999</v>
      </c>
      <c r="E21" s="123">
        <v>4.218</v>
      </c>
      <c r="F21" s="123">
        <v>1.7989999999999999</v>
      </c>
      <c r="G21" s="124">
        <v>1.7989999999999999</v>
      </c>
      <c r="H21" s="124">
        <v>0</v>
      </c>
      <c r="I21" s="123">
        <v>0</v>
      </c>
      <c r="J21" s="124">
        <v>0</v>
      </c>
      <c r="K21" s="123">
        <v>2.0049999999999999</v>
      </c>
      <c r="L21" s="124">
        <v>0</v>
      </c>
      <c r="M21" s="124">
        <v>0.36899999999999999</v>
      </c>
      <c r="N21" s="124">
        <v>1.6359999999999999</v>
      </c>
      <c r="O21" s="123">
        <v>0.41399999999999998</v>
      </c>
      <c r="P21" s="129">
        <v>0</v>
      </c>
      <c r="Q21" s="129">
        <v>0</v>
      </c>
      <c r="R21" s="129">
        <v>0</v>
      </c>
      <c r="S21" s="129">
        <v>0</v>
      </c>
      <c r="T21" s="129">
        <v>0.41399999999999998</v>
      </c>
      <c r="U21" s="131">
        <v>53200</v>
      </c>
      <c r="V21" s="131">
        <f t="shared" si="1"/>
        <v>224397.6</v>
      </c>
      <c r="W21" s="123">
        <v>0.51100000000000001</v>
      </c>
      <c r="X21" s="124">
        <v>0.49299999999999999</v>
      </c>
      <c r="Y21" s="124">
        <v>0</v>
      </c>
      <c r="Z21" s="124">
        <v>1.7999999999999999E-2</v>
      </c>
      <c r="AA21" s="124">
        <v>0</v>
      </c>
      <c r="AB21" s="123">
        <v>0.05</v>
      </c>
      <c r="AC21" s="124">
        <v>0.05</v>
      </c>
      <c r="AD21" s="124">
        <v>0</v>
      </c>
      <c r="AE21" s="124">
        <v>0</v>
      </c>
      <c r="AF21" s="62">
        <v>26600</v>
      </c>
      <c r="AG21" s="135">
        <f t="shared" si="2"/>
        <v>14922.6</v>
      </c>
      <c r="AH21" s="62">
        <f t="shared" si="3"/>
        <v>7133.8559999999998</v>
      </c>
      <c r="AI21" s="136">
        <f t="shared" si="0"/>
        <v>246454.05600000001</v>
      </c>
    </row>
    <row r="22" spans="1:35" s="111" customFormat="1" ht="27" customHeight="1">
      <c r="A22" s="121" t="s">
        <v>55</v>
      </c>
      <c r="B22" s="121" t="s">
        <v>286</v>
      </c>
      <c r="C22" s="95" t="s">
        <v>302</v>
      </c>
      <c r="D22" s="122">
        <v>5.3120000000000003</v>
      </c>
      <c r="E22" s="123">
        <v>5.1859999999999999</v>
      </c>
      <c r="F22" s="123">
        <v>3.262</v>
      </c>
      <c r="G22" s="124">
        <v>1.617</v>
      </c>
      <c r="H22" s="124">
        <v>1.645</v>
      </c>
      <c r="I22" s="123">
        <v>0</v>
      </c>
      <c r="J22" s="124">
        <v>0</v>
      </c>
      <c r="K22" s="123">
        <v>1.155</v>
      </c>
      <c r="L22" s="124">
        <v>0</v>
      </c>
      <c r="M22" s="124">
        <v>7.4999999999999997E-2</v>
      </c>
      <c r="N22" s="124">
        <v>1.08</v>
      </c>
      <c r="O22" s="123">
        <v>0.76900000000000002</v>
      </c>
      <c r="P22" s="129">
        <v>0</v>
      </c>
      <c r="Q22" s="129">
        <v>0</v>
      </c>
      <c r="R22" s="129">
        <v>0</v>
      </c>
      <c r="S22" s="129">
        <v>0</v>
      </c>
      <c r="T22" s="129">
        <v>0.76900000000000002</v>
      </c>
      <c r="U22" s="131">
        <v>53200</v>
      </c>
      <c r="V22" s="131">
        <f t="shared" si="1"/>
        <v>275895.2</v>
      </c>
      <c r="W22" s="123">
        <v>5.8999999999999997E-2</v>
      </c>
      <c r="X22" s="124">
        <v>0</v>
      </c>
      <c r="Y22" s="124">
        <v>0</v>
      </c>
      <c r="Z22" s="124">
        <v>5.8999999999999997E-2</v>
      </c>
      <c r="AA22" s="124">
        <v>0</v>
      </c>
      <c r="AB22" s="123">
        <v>6.7000000000000004E-2</v>
      </c>
      <c r="AC22" s="124">
        <v>6.7000000000000004E-2</v>
      </c>
      <c r="AD22" s="124">
        <v>0</v>
      </c>
      <c r="AE22" s="124">
        <v>0</v>
      </c>
      <c r="AF22" s="62">
        <v>26600</v>
      </c>
      <c r="AG22" s="135">
        <f t="shared" si="2"/>
        <v>3351.6</v>
      </c>
      <c r="AH22" s="62">
        <f t="shared" si="3"/>
        <v>6688.1279999999997</v>
      </c>
      <c r="AI22" s="136">
        <f t="shared" si="0"/>
        <v>285934.92800000001</v>
      </c>
    </row>
    <row r="23" spans="1:35" s="111" customFormat="1" ht="27" customHeight="1">
      <c r="A23" s="121" t="s">
        <v>55</v>
      </c>
      <c r="B23" s="121" t="s">
        <v>286</v>
      </c>
      <c r="C23" s="95" t="s">
        <v>303</v>
      </c>
      <c r="D23" s="122">
        <v>17.885999999999999</v>
      </c>
      <c r="E23" s="123">
        <v>17.885999999999999</v>
      </c>
      <c r="F23" s="123">
        <v>6.1070000000000002</v>
      </c>
      <c r="G23" s="124">
        <v>0.77</v>
      </c>
      <c r="H23" s="124">
        <v>5.3369999999999997</v>
      </c>
      <c r="I23" s="123">
        <v>0</v>
      </c>
      <c r="J23" s="124">
        <v>0</v>
      </c>
      <c r="K23" s="123">
        <v>11.779</v>
      </c>
      <c r="L23" s="124">
        <v>11.279</v>
      </c>
      <c r="M23" s="124">
        <v>0</v>
      </c>
      <c r="N23" s="124">
        <v>0.5</v>
      </c>
      <c r="O23" s="123">
        <v>0</v>
      </c>
      <c r="P23" s="129">
        <v>0</v>
      </c>
      <c r="Q23" s="129">
        <v>0</v>
      </c>
      <c r="R23" s="129">
        <v>0</v>
      </c>
      <c r="S23" s="129">
        <v>0</v>
      </c>
      <c r="T23" s="129">
        <v>0</v>
      </c>
      <c r="U23" s="131">
        <v>53200</v>
      </c>
      <c r="V23" s="131">
        <f t="shared" si="1"/>
        <v>951535.2</v>
      </c>
      <c r="W23" s="123">
        <v>0</v>
      </c>
      <c r="X23" s="124">
        <v>0</v>
      </c>
      <c r="Y23" s="124">
        <v>0</v>
      </c>
      <c r="Z23" s="124">
        <v>0</v>
      </c>
      <c r="AA23" s="124">
        <v>0</v>
      </c>
      <c r="AB23" s="123">
        <v>0</v>
      </c>
      <c r="AC23" s="124">
        <v>0</v>
      </c>
      <c r="AD23" s="124">
        <v>0</v>
      </c>
      <c r="AE23" s="124">
        <v>0</v>
      </c>
      <c r="AF23" s="62">
        <v>26600</v>
      </c>
      <c r="AG23" s="135">
        <f t="shared" si="2"/>
        <v>0</v>
      </c>
      <c r="AH23" s="62">
        <f t="shared" si="3"/>
        <v>59863.307999999997</v>
      </c>
      <c r="AI23" s="136">
        <f t="shared" si="0"/>
        <v>1011398.508</v>
      </c>
    </row>
    <row r="24" spans="1:35" s="111" customFormat="1" ht="27" customHeight="1">
      <c r="A24" s="121" t="s">
        <v>55</v>
      </c>
      <c r="B24" s="121" t="s">
        <v>286</v>
      </c>
      <c r="C24" s="95" t="s">
        <v>304</v>
      </c>
      <c r="D24" s="122">
        <v>12.101000000000001</v>
      </c>
      <c r="E24" s="123">
        <v>12.101000000000001</v>
      </c>
      <c r="F24" s="123">
        <v>2.8919999999999999</v>
      </c>
      <c r="G24" s="124">
        <v>0</v>
      </c>
      <c r="H24" s="124">
        <v>2.8919999999999999</v>
      </c>
      <c r="I24" s="123">
        <v>0</v>
      </c>
      <c r="J24" s="124">
        <v>0</v>
      </c>
      <c r="K24" s="123">
        <v>9.2089999999999996</v>
      </c>
      <c r="L24" s="124">
        <v>8.67</v>
      </c>
      <c r="M24" s="124">
        <v>0.53900000000000003</v>
      </c>
      <c r="N24" s="124">
        <v>0</v>
      </c>
      <c r="O24" s="123">
        <v>0</v>
      </c>
      <c r="P24" s="129">
        <v>0</v>
      </c>
      <c r="Q24" s="129">
        <v>0</v>
      </c>
      <c r="R24" s="129">
        <v>0</v>
      </c>
      <c r="S24" s="129">
        <v>0</v>
      </c>
      <c r="T24" s="129">
        <v>0</v>
      </c>
      <c r="U24" s="131">
        <v>53200</v>
      </c>
      <c r="V24" s="131">
        <f t="shared" si="1"/>
        <v>643773.19999999995</v>
      </c>
      <c r="W24" s="123">
        <v>0</v>
      </c>
      <c r="X24" s="124">
        <v>0</v>
      </c>
      <c r="Y24" s="124">
        <v>0</v>
      </c>
      <c r="Z24" s="124">
        <v>0</v>
      </c>
      <c r="AA24" s="124">
        <v>0</v>
      </c>
      <c r="AB24" s="123">
        <v>0</v>
      </c>
      <c r="AC24" s="124">
        <v>0</v>
      </c>
      <c r="AD24" s="124">
        <v>0</v>
      </c>
      <c r="AE24" s="124">
        <v>0</v>
      </c>
      <c r="AF24" s="62">
        <v>26600</v>
      </c>
      <c r="AG24" s="135">
        <f t="shared" si="2"/>
        <v>0</v>
      </c>
      <c r="AH24" s="62">
        <f t="shared" si="3"/>
        <v>45489.048000000003</v>
      </c>
      <c r="AI24" s="136">
        <f t="shared" si="0"/>
        <v>689262.24800000002</v>
      </c>
    </row>
    <row r="25" spans="1:35" s="111" customFormat="1" ht="27" customHeight="1">
      <c r="A25" s="121" t="s">
        <v>55</v>
      </c>
      <c r="B25" s="121" t="s">
        <v>286</v>
      </c>
      <c r="C25" s="95" t="s">
        <v>305</v>
      </c>
      <c r="D25" s="122">
        <v>12.569000000000001</v>
      </c>
      <c r="E25" s="123">
        <v>12.569000000000001</v>
      </c>
      <c r="F25" s="123">
        <v>2.5510000000000002</v>
      </c>
      <c r="G25" s="124">
        <v>1.962</v>
      </c>
      <c r="H25" s="124">
        <v>0.58899999999999997</v>
      </c>
      <c r="I25" s="123">
        <v>0</v>
      </c>
      <c r="J25" s="124">
        <v>0</v>
      </c>
      <c r="K25" s="123">
        <v>10.018000000000001</v>
      </c>
      <c r="L25" s="124">
        <v>7.7510000000000003</v>
      </c>
      <c r="M25" s="124">
        <v>0</v>
      </c>
      <c r="N25" s="124">
        <v>2.2669999999999999</v>
      </c>
      <c r="O25" s="123">
        <v>0</v>
      </c>
      <c r="P25" s="129">
        <v>0</v>
      </c>
      <c r="Q25" s="129">
        <v>0</v>
      </c>
      <c r="R25" s="129">
        <v>0</v>
      </c>
      <c r="S25" s="129">
        <v>0</v>
      </c>
      <c r="T25" s="129">
        <v>0</v>
      </c>
      <c r="U25" s="131">
        <v>53200</v>
      </c>
      <c r="V25" s="131">
        <f t="shared" si="1"/>
        <v>668670.80000000005</v>
      </c>
      <c r="W25" s="123">
        <v>0</v>
      </c>
      <c r="X25" s="124">
        <v>0</v>
      </c>
      <c r="Y25" s="124">
        <v>0</v>
      </c>
      <c r="Z25" s="124">
        <v>0</v>
      </c>
      <c r="AA25" s="124">
        <v>0</v>
      </c>
      <c r="AB25" s="123">
        <v>0</v>
      </c>
      <c r="AC25" s="124">
        <v>0</v>
      </c>
      <c r="AD25" s="124">
        <v>0</v>
      </c>
      <c r="AE25" s="124">
        <v>0</v>
      </c>
      <c r="AF25" s="62">
        <v>26600</v>
      </c>
      <c r="AG25" s="135">
        <f t="shared" si="2"/>
        <v>0</v>
      </c>
      <c r="AH25" s="62">
        <f t="shared" si="3"/>
        <v>42388.644</v>
      </c>
      <c r="AI25" s="136">
        <f t="shared" si="0"/>
        <v>711059.44400000002</v>
      </c>
    </row>
    <row r="26" spans="1:35" s="111" customFormat="1" ht="27" customHeight="1">
      <c r="A26" s="121" t="s">
        <v>55</v>
      </c>
      <c r="B26" s="121" t="s">
        <v>286</v>
      </c>
      <c r="C26" s="95" t="s">
        <v>306</v>
      </c>
      <c r="D26" s="122">
        <v>12.212</v>
      </c>
      <c r="E26" s="123">
        <v>12.212</v>
      </c>
      <c r="F26" s="123">
        <v>0</v>
      </c>
      <c r="G26" s="124">
        <v>0</v>
      </c>
      <c r="H26" s="124">
        <v>0</v>
      </c>
      <c r="I26" s="123">
        <v>0</v>
      </c>
      <c r="J26" s="124">
        <v>0</v>
      </c>
      <c r="K26" s="123">
        <v>12.212</v>
      </c>
      <c r="L26" s="124">
        <v>12.212</v>
      </c>
      <c r="M26" s="124">
        <v>0</v>
      </c>
      <c r="N26" s="124">
        <v>0</v>
      </c>
      <c r="O26" s="123">
        <v>0</v>
      </c>
      <c r="P26" s="129">
        <v>0</v>
      </c>
      <c r="Q26" s="129">
        <v>0</v>
      </c>
      <c r="R26" s="129">
        <v>0</v>
      </c>
      <c r="S26" s="129">
        <v>0</v>
      </c>
      <c r="T26" s="129">
        <v>0</v>
      </c>
      <c r="U26" s="131">
        <v>53200</v>
      </c>
      <c r="V26" s="131">
        <f t="shared" si="1"/>
        <v>649678.4</v>
      </c>
      <c r="W26" s="123">
        <v>0</v>
      </c>
      <c r="X26" s="124">
        <v>0</v>
      </c>
      <c r="Y26" s="124">
        <v>0</v>
      </c>
      <c r="Z26" s="124">
        <v>0</v>
      </c>
      <c r="AA26" s="124">
        <v>0</v>
      </c>
      <c r="AB26" s="123">
        <v>0</v>
      </c>
      <c r="AC26" s="124">
        <v>0</v>
      </c>
      <c r="AD26" s="124">
        <v>0</v>
      </c>
      <c r="AE26" s="124">
        <v>0</v>
      </c>
      <c r="AF26" s="62">
        <v>26600</v>
      </c>
      <c r="AG26" s="135">
        <f t="shared" si="2"/>
        <v>0</v>
      </c>
      <c r="AH26" s="62">
        <f t="shared" si="3"/>
        <v>54954</v>
      </c>
      <c r="AI26" s="136">
        <f t="shared" si="0"/>
        <v>704632.4</v>
      </c>
    </row>
    <row r="27" spans="1:35" s="111" customFormat="1" ht="27" customHeight="1">
      <c r="A27" s="121" t="s">
        <v>55</v>
      </c>
      <c r="B27" s="121" t="s">
        <v>286</v>
      </c>
      <c r="C27" s="95" t="s">
        <v>307</v>
      </c>
      <c r="D27" s="122">
        <v>0.29599999999999999</v>
      </c>
      <c r="E27" s="123">
        <v>0.29599999999999999</v>
      </c>
      <c r="F27" s="123">
        <v>0.29599999999999999</v>
      </c>
      <c r="G27" s="124">
        <v>0</v>
      </c>
      <c r="H27" s="124">
        <v>0.29599999999999999</v>
      </c>
      <c r="I27" s="123">
        <v>0</v>
      </c>
      <c r="J27" s="124">
        <v>0</v>
      </c>
      <c r="K27" s="123">
        <v>0</v>
      </c>
      <c r="L27" s="124">
        <v>0</v>
      </c>
      <c r="M27" s="124">
        <v>0</v>
      </c>
      <c r="N27" s="124">
        <v>0</v>
      </c>
      <c r="O27" s="123">
        <v>0</v>
      </c>
      <c r="P27" s="129">
        <v>0</v>
      </c>
      <c r="Q27" s="129">
        <v>0</v>
      </c>
      <c r="R27" s="129">
        <v>0</v>
      </c>
      <c r="S27" s="129">
        <v>0</v>
      </c>
      <c r="T27" s="129">
        <v>0</v>
      </c>
      <c r="U27" s="131">
        <v>53200</v>
      </c>
      <c r="V27" s="131">
        <f t="shared" si="1"/>
        <v>15747.2</v>
      </c>
      <c r="W27" s="123">
        <v>0</v>
      </c>
      <c r="X27" s="124">
        <v>0</v>
      </c>
      <c r="Y27" s="124">
        <v>0</v>
      </c>
      <c r="Z27" s="124">
        <v>0</v>
      </c>
      <c r="AA27" s="124">
        <v>0</v>
      </c>
      <c r="AB27" s="123">
        <v>0</v>
      </c>
      <c r="AC27" s="124">
        <v>0</v>
      </c>
      <c r="AD27" s="124">
        <v>0</v>
      </c>
      <c r="AE27" s="124">
        <v>0</v>
      </c>
      <c r="AF27" s="62">
        <v>26600</v>
      </c>
      <c r="AG27" s="135">
        <f t="shared" si="2"/>
        <v>0</v>
      </c>
      <c r="AH27" s="62">
        <f t="shared" si="3"/>
        <v>397.82400000000001</v>
      </c>
      <c r="AI27" s="136">
        <f t="shared" si="0"/>
        <v>16145.023999999999</v>
      </c>
    </row>
    <row r="28" spans="1:35" s="111" customFormat="1" ht="27" customHeight="1">
      <c r="A28" s="121" t="s">
        <v>55</v>
      </c>
      <c r="B28" s="121" t="s">
        <v>286</v>
      </c>
      <c r="C28" s="95" t="s">
        <v>308</v>
      </c>
      <c r="D28" s="122">
        <v>10.561</v>
      </c>
      <c r="E28" s="123">
        <v>10.561</v>
      </c>
      <c r="F28" s="123">
        <v>5.3010000000000002</v>
      </c>
      <c r="G28" s="124">
        <v>1.96</v>
      </c>
      <c r="H28" s="124">
        <v>3.3410000000000002</v>
      </c>
      <c r="I28" s="123">
        <v>0</v>
      </c>
      <c r="J28" s="124">
        <v>0</v>
      </c>
      <c r="K28" s="123">
        <v>5.26</v>
      </c>
      <c r="L28" s="124">
        <v>4.3239999999999998</v>
      </c>
      <c r="M28" s="124">
        <v>0</v>
      </c>
      <c r="N28" s="124">
        <v>0.93600000000000005</v>
      </c>
      <c r="O28" s="123">
        <v>0</v>
      </c>
      <c r="P28" s="129">
        <v>0</v>
      </c>
      <c r="Q28" s="129">
        <v>0</v>
      </c>
      <c r="R28" s="129">
        <v>0</v>
      </c>
      <c r="S28" s="129">
        <v>0</v>
      </c>
      <c r="T28" s="129">
        <v>0</v>
      </c>
      <c r="U28" s="131">
        <v>53200</v>
      </c>
      <c r="V28" s="131">
        <f t="shared" si="1"/>
        <v>561845.19999999995</v>
      </c>
      <c r="W28" s="123">
        <v>0</v>
      </c>
      <c r="X28" s="124">
        <v>0</v>
      </c>
      <c r="Y28" s="124">
        <v>0</v>
      </c>
      <c r="Z28" s="124">
        <v>0</v>
      </c>
      <c r="AA28" s="124">
        <v>0</v>
      </c>
      <c r="AB28" s="123">
        <v>0</v>
      </c>
      <c r="AC28" s="124">
        <v>0</v>
      </c>
      <c r="AD28" s="124">
        <v>0</v>
      </c>
      <c r="AE28" s="124">
        <v>0</v>
      </c>
      <c r="AF28" s="62">
        <v>26600</v>
      </c>
      <c r="AG28" s="135">
        <f t="shared" si="2"/>
        <v>0</v>
      </c>
      <c r="AH28" s="62">
        <f t="shared" si="3"/>
        <v>28267.344000000001</v>
      </c>
      <c r="AI28" s="136">
        <f t="shared" si="0"/>
        <v>590112.54399999999</v>
      </c>
    </row>
    <row r="29" spans="1:35" s="111" customFormat="1" ht="27" customHeight="1">
      <c r="A29" s="121" t="s">
        <v>55</v>
      </c>
      <c r="B29" s="121" t="s">
        <v>286</v>
      </c>
      <c r="C29" s="95" t="s">
        <v>309</v>
      </c>
      <c r="D29" s="122">
        <v>14.03</v>
      </c>
      <c r="E29" s="123">
        <v>14.03</v>
      </c>
      <c r="F29" s="123">
        <v>0</v>
      </c>
      <c r="G29" s="124">
        <v>0</v>
      </c>
      <c r="H29" s="124">
        <v>0</v>
      </c>
      <c r="I29" s="123">
        <v>0</v>
      </c>
      <c r="J29" s="124">
        <v>0</v>
      </c>
      <c r="K29" s="123">
        <v>14.03</v>
      </c>
      <c r="L29" s="124">
        <v>14.03</v>
      </c>
      <c r="M29" s="124">
        <v>0</v>
      </c>
      <c r="N29" s="124">
        <v>0</v>
      </c>
      <c r="O29" s="123">
        <v>0</v>
      </c>
      <c r="P29" s="129">
        <v>0</v>
      </c>
      <c r="Q29" s="129">
        <v>0</v>
      </c>
      <c r="R29" s="129">
        <v>0</v>
      </c>
      <c r="S29" s="129">
        <v>0</v>
      </c>
      <c r="T29" s="129">
        <v>0</v>
      </c>
      <c r="U29" s="131">
        <v>53200</v>
      </c>
      <c r="V29" s="131">
        <f t="shared" si="1"/>
        <v>746396</v>
      </c>
      <c r="W29" s="123">
        <v>0</v>
      </c>
      <c r="X29" s="124">
        <v>0</v>
      </c>
      <c r="Y29" s="124">
        <v>0</v>
      </c>
      <c r="Z29" s="124">
        <v>0</v>
      </c>
      <c r="AA29" s="124">
        <v>0</v>
      </c>
      <c r="AB29" s="123">
        <v>0</v>
      </c>
      <c r="AC29" s="124">
        <v>0</v>
      </c>
      <c r="AD29" s="124">
        <v>0</v>
      </c>
      <c r="AE29" s="124">
        <v>0</v>
      </c>
      <c r="AF29" s="62">
        <v>26600</v>
      </c>
      <c r="AG29" s="135">
        <f t="shared" si="2"/>
        <v>0</v>
      </c>
      <c r="AH29" s="62">
        <f t="shared" si="3"/>
        <v>63135</v>
      </c>
      <c r="AI29" s="136">
        <f t="shared" si="0"/>
        <v>809531</v>
      </c>
    </row>
    <row r="30" spans="1:35" s="111" customFormat="1" ht="27" customHeight="1">
      <c r="A30" s="121" t="s">
        <v>55</v>
      </c>
      <c r="B30" s="121" t="s">
        <v>286</v>
      </c>
      <c r="C30" s="95" t="s">
        <v>310</v>
      </c>
      <c r="D30" s="122">
        <v>2.6070000000000002</v>
      </c>
      <c r="E30" s="123">
        <v>2.6070000000000002</v>
      </c>
      <c r="F30" s="123">
        <v>2.6070000000000002</v>
      </c>
      <c r="G30" s="124">
        <v>0</v>
      </c>
      <c r="H30" s="124">
        <v>2.6070000000000002</v>
      </c>
      <c r="I30" s="123">
        <v>0</v>
      </c>
      <c r="J30" s="124">
        <v>0</v>
      </c>
      <c r="K30" s="123">
        <v>0</v>
      </c>
      <c r="L30" s="124">
        <v>0</v>
      </c>
      <c r="M30" s="124">
        <v>0</v>
      </c>
      <c r="N30" s="124">
        <v>0</v>
      </c>
      <c r="O30" s="123">
        <v>0</v>
      </c>
      <c r="P30" s="129">
        <v>0</v>
      </c>
      <c r="Q30" s="129">
        <v>0</v>
      </c>
      <c r="R30" s="129">
        <v>0</v>
      </c>
      <c r="S30" s="129">
        <v>0</v>
      </c>
      <c r="T30" s="129">
        <v>0</v>
      </c>
      <c r="U30" s="131">
        <v>53200</v>
      </c>
      <c r="V30" s="131">
        <f t="shared" si="1"/>
        <v>138692.4</v>
      </c>
      <c r="W30" s="123">
        <v>0</v>
      </c>
      <c r="X30" s="124">
        <v>0</v>
      </c>
      <c r="Y30" s="124">
        <v>0</v>
      </c>
      <c r="Z30" s="124">
        <v>0</v>
      </c>
      <c r="AA30" s="124">
        <v>0</v>
      </c>
      <c r="AB30" s="123">
        <v>0</v>
      </c>
      <c r="AC30" s="124">
        <v>0</v>
      </c>
      <c r="AD30" s="124">
        <v>0</v>
      </c>
      <c r="AE30" s="124">
        <v>0</v>
      </c>
      <c r="AF30" s="62">
        <v>26600</v>
      </c>
      <c r="AG30" s="135">
        <f t="shared" si="2"/>
        <v>0</v>
      </c>
      <c r="AH30" s="62">
        <f t="shared" si="3"/>
        <v>3503.808</v>
      </c>
      <c r="AI30" s="136">
        <f t="shared" si="0"/>
        <v>142196.20800000001</v>
      </c>
    </row>
    <row r="31" spans="1:35" s="111" customFormat="1" ht="27" customHeight="1">
      <c r="A31" s="121" t="s">
        <v>55</v>
      </c>
      <c r="B31" s="121" t="s">
        <v>286</v>
      </c>
      <c r="C31" s="95" t="s">
        <v>311</v>
      </c>
      <c r="D31" s="122">
        <v>8.9350000000000005</v>
      </c>
      <c r="E31" s="123">
        <v>8.9350000000000005</v>
      </c>
      <c r="F31" s="123">
        <v>2.3650000000000002</v>
      </c>
      <c r="G31" s="124">
        <v>1.0780000000000001</v>
      </c>
      <c r="H31" s="124">
        <v>1.2869999999999999</v>
      </c>
      <c r="I31" s="123">
        <v>0</v>
      </c>
      <c r="J31" s="124">
        <v>0</v>
      </c>
      <c r="K31" s="123">
        <v>6.57</v>
      </c>
      <c r="L31" s="124">
        <v>6.57</v>
      </c>
      <c r="M31" s="124">
        <v>0</v>
      </c>
      <c r="N31" s="124">
        <v>0</v>
      </c>
      <c r="O31" s="123">
        <v>0</v>
      </c>
      <c r="P31" s="129">
        <v>0</v>
      </c>
      <c r="Q31" s="129">
        <v>0</v>
      </c>
      <c r="R31" s="129">
        <v>0</v>
      </c>
      <c r="S31" s="129">
        <v>0</v>
      </c>
      <c r="T31" s="129">
        <v>0</v>
      </c>
      <c r="U31" s="131">
        <v>53200</v>
      </c>
      <c r="V31" s="131">
        <f t="shared" si="1"/>
        <v>475342</v>
      </c>
      <c r="W31" s="123">
        <v>0</v>
      </c>
      <c r="X31" s="124">
        <v>0</v>
      </c>
      <c r="Y31" s="124">
        <v>0</v>
      </c>
      <c r="Z31" s="124">
        <v>0</v>
      </c>
      <c r="AA31" s="124">
        <v>0</v>
      </c>
      <c r="AB31" s="123">
        <v>0</v>
      </c>
      <c r="AC31" s="124">
        <v>0</v>
      </c>
      <c r="AD31" s="124">
        <v>0</v>
      </c>
      <c r="AE31" s="124">
        <v>0</v>
      </c>
      <c r="AF31" s="62">
        <v>26600</v>
      </c>
      <c r="AG31" s="135">
        <f t="shared" si="2"/>
        <v>0</v>
      </c>
      <c r="AH31" s="62">
        <f t="shared" si="3"/>
        <v>32743.56</v>
      </c>
      <c r="AI31" s="136">
        <f t="shared" si="0"/>
        <v>508085.56</v>
      </c>
    </row>
    <row r="32" spans="1:35" s="111" customFormat="1" ht="27" customHeight="1">
      <c r="A32" s="121" t="s">
        <v>55</v>
      </c>
      <c r="B32" s="121" t="s">
        <v>286</v>
      </c>
      <c r="C32" s="95" t="s">
        <v>312</v>
      </c>
      <c r="D32" s="122">
        <v>13.634</v>
      </c>
      <c r="E32" s="123">
        <v>13.634</v>
      </c>
      <c r="F32" s="123">
        <v>4.7290000000000001</v>
      </c>
      <c r="G32" s="124">
        <v>2.1560000000000001</v>
      </c>
      <c r="H32" s="124">
        <v>2.573</v>
      </c>
      <c r="I32" s="123">
        <v>0</v>
      </c>
      <c r="J32" s="124">
        <v>0</v>
      </c>
      <c r="K32" s="123">
        <v>8.9049999999999994</v>
      </c>
      <c r="L32" s="124">
        <v>6.57</v>
      </c>
      <c r="M32" s="124">
        <v>0.47699999999999998</v>
      </c>
      <c r="N32" s="124">
        <v>1.8580000000000001</v>
      </c>
      <c r="O32" s="123"/>
      <c r="P32" s="129"/>
      <c r="Q32" s="129"/>
      <c r="R32" s="129"/>
      <c r="S32" s="129"/>
      <c r="T32" s="129"/>
      <c r="U32" s="131">
        <v>53200</v>
      </c>
      <c r="V32" s="131">
        <f t="shared" si="1"/>
        <v>725328.8</v>
      </c>
      <c r="W32" s="123"/>
      <c r="X32" s="124"/>
      <c r="Y32" s="124"/>
      <c r="Z32" s="124"/>
      <c r="AA32" s="124"/>
      <c r="AB32" s="123"/>
      <c r="AC32" s="124"/>
      <c r="AD32" s="124"/>
      <c r="AE32" s="124"/>
      <c r="AF32" s="62">
        <v>26600</v>
      </c>
      <c r="AG32" s="135">
        <f t="shared" si="2"/>
        <v>0</v>
      </c>
      <c r="AH32" s="62">
        <f t="shared" si="3"/>
        <v>41554.775999999998</v>
      </c>
      <c r="AI32" s="136">
        <f t="shared" si="0"/>
        <v>766883.576</v>
      </c>
    </row>
    <row r="33" spans="1:35" s="111" customFormat="1" ht="27" customHeight="1">
      <c r="A33" s="121" t="s">
        <v>55</v>
      </c>
      <c r="B33" s="121" t="s">
        <v>286</v>
      </c>
      <c r="C33" s="95" t="s">
        <v>313</v>
      </c>
      <c r="D33" s="122">
        <v>1.135</v>
      </c>
      <c r="E33" s="123">
        <v>1.135</v>
      </c>
      <c r="F33" s="123">
        <v>1.135</v>
      </c>
      <c r="G33" s="124">
        <v>0</v>
      </c>
      <c r="H33" s="124">
        <v>1.135</v>
      </c>
      <c r="I33" s="123">
        <v>0</v>
      </c>
      <c r="J33" s="124">
        <v>0</v>
      </c>
      <c r="K33" s="123">
        <v>0</v>
      </c>
      <c r="L33" s="124">
        <v>0</v>
      </c>
      <c r="M33" s="124">
        <v>0</v>
      </c>
      <c r="N33" s="124">
        <v>0</v>
      </c>
      <c r="O33" s="123">
        <v>0</v>
      </c>
      <c r="P33" s="129">
        <v>0</v>
      </c>
      <c r="Q33" s="129">
        <v>0</v>
      </c>
      <c r="R33" s="129">
        <v>0</v>
      </c>
      <c r="S33" s="129">
        <v>0</v>
      </c>
      <c r="T33" s="129">
        <v>0</v>
      </c>
      <c r="U33" s="131">
        <v>53200</v>
      </c>
      <c r="V33" s="131">
        <f t="shared" si="1"/>
        <v>60382</v>
      </c>
      <c r="W33" s="123">
        <v>0</v>
      </c>
      <c r="X33" s="124">
        <v>0</v>
      </c>
      <c r="Y33" s="124">
        <v>0</v>
      </c>
      <c r="Z33" s="124">
        <v>0</v>
      </c>
      <c r="AA33" s="124">
        <v>0</v>
      </c>
      <c r="AB33" s="123">
        <v>0</v>
      </c>
      <c r="AC33" s="124">
        <v>0</v>
      </c>
      <c r="AD33" s="124">
        <v>0</v>
      </c>
      <c r="AE33" s="124">
        <v>0</v>
      </c>
      <c r="AF33" s="62">
        <v>26600</v>
      </c>
      <c r="AG33" s="135">
        <f t="shared" si="2"/>
        <v>0</v>
      </c>
      <c r="AH33" s="62">
        <f t="shared" si="3"/>
        <v>1525.44</v>
      </c>
      <c r="AI33" s="136">
        <f t="shared" si="0"/>
        <v>61907.44</v>
      </c>
    </row>
    <row r="34" spans="1:35" s="111" customFormat="1" ht="27" customHeight="1">
      <c r="A34" s="121" t="s">
        <v>55</v>
      </c>
      <c r="B34" s="121" t="s">
        <v>286</v>
      </c>
      <c r="C34" s="95" t="s">
        <v>314</v>
      </c>
      <c r="D34" s="122">
        <v>1.6990000000000001</v>
      </c>
      <c r="E34" s="123">
        <v>1.6990000000000001</v>
      </c>
      <c r="F34" s="123">
        <v>1.0680000000000001</v>
      </c>
      <c r="G34" s="124">
        <v>0</v>
      </c>
      <c r="H34" s="124">
        <v>1.0680000000000001</v>
      </c>
      <c r="I34" s="123">
        <v>0</v>
      </c>
      <c r="J34" s="124">
        <v>0</v>
      </c>
      <c r="K34" s="123">
        <v>0.63100000000000001</v>
      </c>
      <c r="L34" s="124">
        <v>0</v>
      </c>
      <c r="M34" s="124">
        <v>0</v>
      </c>
      <c r="N34" s="124">
        <v>0.63100000000000001</v>
      </c>
      <c r="O34" s="123">
        <v>0</v>
      </c>
      <c r="P34" s="129">
        <v>0</v>
      </c>
      <c r="Q34" s="129">
        <v>0</v>
      </c>
      <c r="R34" s="129">
        <v>0</v>
      </c>
      <c r="S34" s="129">
        <v>0</v>
      </c>
      <c r="T34" s="129">
        <v>0</v>
      </c>
      <c r="U34" s="131">
        <v>53200</v>
      </c>
      <c r="V34" s="131">
        <f t="shared" si="1"/>
        <v>90386.8</v>
      </c>
      <c r="W34" s="123">
        <v>0</v>
      </c>
      <c r="X34" s="124">
        <v>0</v>
      </c>
      <c r="Y34" s="124">
        <v>0</v>
      </c>
      <c r="Z34" s="124">
        <v>0</v>
      </c>
      <c r="AA34" s="124">
        <v>0</v>
      </c>
      <c r="AB34" s="123">
        <v>0</v>
      </c>
      <c r="AC34" s="124">
        <v>0</v>
      </c>
      <c r="AD34" s="124">
        <v>0</v>
      </c>
      <c r="AE34" s="124">
        <v>0</v>
      </c>
      <c r="AF34" s="62">
        <v>26600</v>
      </c>
      <c r="AG34" s="135">
        <f t="shared" si="2"/>
        <v>0</v>
      </c>
      <c r="AH34" s="62">
        <f t="shared" si="3"/>
        <v>2571.192</v>
      </c>
      <c r="AI34" s="136">
        <f t="shared" si="0"/>
        <v>92957.991999999998</v>
      </c>
    </row>
    <row r="35" spans="1:35" s="111" customFormat="1" ht="27" customHeight="1">
      <c r="A35" s="121" t="s">
        <v>55</v>
      </c>
      <c r="B35" s="121" t="s">
        <v>286</v>
      </c>
      <c r="C35" s="95" t="s">
        <v>315</v>
      </c>
      <c r="D35" s="122">
        <v>0.72599999999999998</v>
      </c>
      <c r="E35" s="123">
        <v>0.72599999999999998</v>
      </c>
      <c r="F35" s="123">
        <v>0.72599999999999998</v>
      </c>
      <c r="G35" s="124">
        <v>0</v>
      </c>
      <c r="H35" s="124">
        <v>0.72599999999999998</v>
      </c>
      <c r="I35" s="123">
        <v>0</v>
      </c>
      <c r="J35" s="124">
        <v>0</v>
      </c>
      <c r="K35" s="123">
        <v>0</v>
      </c>
      <c r="L35" s="124">
        <v>0</v>
      </c>
      <c r="M35" s="124">
        <v>0</v>
      </c>
      <c r="N35" s="124">
        <v>0</v>
      </c>
      <c r="O35" s="123">
        <v>0</v>
      </c>
      <c r="P35" s="129">
        <v>0</v>
      </c>
      <c r="Q35" s="129">
        <v>0</v>
      </c>
      <c r="R35" s="129">
        <v>0</v>
      </c>
      <c r="S35" s="129">
        <v>0</v>
      </c>
      <c r="T35" s="129">
        <v>0</v>
      </c>
      <c r="U35" s="131">
        <v>53200</v>
      </c>
      <c r="V35" s="131">
        <f t="shared" si="1"/>
        <v>38623.199999999997</v>
      </c>
      <c r="W35" s="123">
        <v>0</v>
      </c>
      <c r="X35" s="124">
        <v>0</v>
      </c>
      <c r="Y35" s="124">
        <v>0</v>
      </c>
      <c r="Z35" s="124">
        <v>0</v>
      </c>
      <c r="AA35" s="124">
        <v>0</v>
      </c>
      <c r="AB35" s="123">
        <v>0</v>
      </c>
      <c r="AC35" s="124">
        <v>0</v>
      </c>
      <c r="AD35" s="124">
        <v>0</v>
      </c>
      <c r="AE35" s="124">
        <v>0</v>
      </c>
      <c r="AF35" s="62">
        <v>26600</v>
      </c>
      <c r="AG35" s="135">
        <f t="shared" si="2"/>
        <v>0</v>
      </c>
      <c r="AH35" s="62">
        <f t="shared" si="3"/>
        <v>975.74400000000003</v>
      </c>
      <c r="AI35" s="136">
        <f t="shared" si="0"/>
        <v>39598.944000000003</v>
      </c>
    </row>
    <row r="36" spans="1:35" s="111" customFormat="1" ht="27" customHeight="1">
      <c r="A36" s="121" t="s">
        <v>55</v>
      </c>
      <c r="B36" s="121" t="s">
        <v>286</v>
      </c>
      <c r="C36" s="95" t="s">
        <v>316</v>
      </c>
      <c r="D36" s="122">
        <v>0.28799999999999998</v>
      </c>
      <c r="E36" s="123">
        <v>0.28799999999999998</v>
      </c>
      <c r="F36" s="123">
        <v>0</v>
      </c>
      <c r="G36" s="124">
        <v>0</v>
      </c>
      <c r="H36" s="124">
        <v>0</v>
      </c>
      <c r="I36" s="123">
        <v>0</v>
      </c>
      <c r="J36" s="124">
        <v>0</v>
      </c>
      <c r="K36" s="123">
        <v>0.28799999999999998</v>
      </c>
      <c r="L36" s="124">
        <v>0</v>
      </c>
      <c r="M36" s="124">
        <v>0</v>
      </c>
      <c r="N36" s="124">
        <v>0.28799999999999998</v>
      </c>
      <c r="O36" s="123">
        <v>0</v>
      </c>
      <c r="P36" s="129">
        <v>0</v>
      </c>
      <c r="Q36" s="129">
        <v>0</v>
      </c>
      <c r="R36" s="129">
        <v>0</v>
      </c>
      <c r="S36" s="129">
        <v>0</v>
      </c>
      <c r="T36" s="129">
        <v>0</v>
      </c>
      <c r="U36" s="131">
        <v>53200</v>
      </c>
      <c r="V36" s="131">
        <f t="shared" si="1"/>
        <v>15321.6</v>
      </c>
      <c r="W36" s="123">
        <v>0</v>
      </c>
      <c r="X36" s="124">
        <v>0</v>
      </c>
      <c r="Y36" s="124">
        <v>0</v>
      </c>
      <c r="Z36" s="124">
        <v>0</v>
      </c>
      <c r="AA36" s="124">
        <v>0</v>
      </c>
      <c r="AB36" s="123">
        <v>0</v>
      </c>
      <c r="AC36" s="124">
        <v>0</v>
      </c>
      <c r="AD36" s="124">
        <v>0</v>
      </c>
      <c r="AE36" s="124">
        <v>0</v>
      </c>
      <c r="AF36" s="62">
        <v>26600</v>
      </c>
      <c r="AG36" s="135">
        <f t="shared" si="2"/>
        <v>0</v>
      </c>
      <c r="AH36" s="62">
        <f t="shared" si="3"/>
        <v>518.4</v>
      </c>
      <c r="AI36" s="136">
        <f t="shared" si="0"/>
        <v>15840</v>
      </c>
    </row>
    <row r="37" spans="1:35" s="111" customFormat="1" ht="27" customHeight="1">
      <c r="A37" s="121" t="s">
        <v>55</v>
      </c>
      <c r="B37" s="121" t="s">
        <v>286</v>
      </c>
      <c r="C37" s="95" t="s">
        <v>317</v>
      </c>
      <c r="D37" s="122">
        <v>0.68200000000000005</v>
      </c>
      <c r="E37" s="123">
        <v>0.68200000000000005</v>
      </c>
      <c r="F37" s="123">
        <v>0.68200000000000005</v>
      </c>
      <c r="G37" s="124">
        <v>0.68200000000000005</v>
      </c>
      <c r="H37" s="124">
        <v>0</v>
      </c>
      <c r="I37" s="123">
        <v>0</v>
      </c>
      <c r="J37" s="124">
        <v>0</v>
      </c>
      <c r="K37" s="123">
        <v>0</v>
      </c>
      <c r="L37" s="124">
        <v>0</v>
      </c>
      <c r="M37" s="124">
        <v>0</v>
      </c>
      <c r="N37" s="124">
        <v>0</v>
      </c>
      <c r="O37" s="123">
        <v>0</v>
      </c>
      <c r="P37" s="129">
        <v>0</v>
      </c>
      <c r="Q37" s="129">
        <v>0</v>
      </c>
      <c r="R37" s="129">
        <v>0</v>
      </c>
      <c r="S37" s="129">
        <v>0</v>
      </c>
      <c r="T37" s="129">
        <v>0</v>
      </c>
      <c r="U37" s="131">
        <v>53200</v>
      </c>
      <c r="V37" s="131">
        <f t="shared" si="1"/>
        <v>36282.400000000001</v>
      </c>
      <c r="W37" s="123">
        <v>0</v>
      </c>
      <c r="X37" s="124">
        <v>0</v>
      </c>
      <c r="Y37" s="124">
        <v>0</v>
      </c>
      <c r="Z37" s="124">
        <v>0</v>
      </c>
      <c r="AA37" s="124">
        <v>0</v>
      </c>
      <c r="AB37" s="123">
        <v>0</v>
      </c>
      <c r="AC37" s="124">
        <v>0</v>
      </c>
      <c r="AD37" s="124">
        <v>0</v>
      </c>
      <c r="AE37" s="124">
        <v>0</v>
      </c>
      <c r="AF37" s="62">
        <v>26600</v>
      </c>
      <c r="AG37" s="135">
        <f t="shared" si="2"/>
        <v>0</v>
      </c>
      <c r="AH37" s="62">
        <f t="shared" si="3"/>
        <v>916.60799999999995</v>
      </c>
      <c r="AI37" s="136">
        <f t="shared" si="0"/>
        <v>37199.008000000002</v>
      </c>
    </row>
    <row r="38" spans="1:35" s="111" customFormat="1" ht="27" customHeight="1">
      <c r="A38" s="121" t="s">
        <v>55</v>
      </c>
      <c r="B38" s="121" t="s">
        <v>286</v>
      </c>
      <c r="C38" s="95" t="s">
        <v>318</v>
      </c>
      <c r="D38" s="122">
        <v>0.80500000000000005</v>
      </c>
      <c r="E38" s="123">
        <v>0.80500000000000005</v>
      </c>
      <c r="F38" s="123">
        <v>0.80500000000000005</v>
      </c>
      <c r="G38" s="124">
        <v>0.31900000000000001</v>
      </c>
      <c r="H38" s="124">
        <v>0.48599999999999999</v>
      </c>
      <c r="I38" s="123">
        <v>0</v>
      </c>
      <c r="J38" s="124">
        <v>0</v>
      </c>
      <c r="K38" s="123">
        <v>0</v>
      </c>
      <c r="L38" s="124">
        <v>0</v>
      </c>
      <c r="M38" s="124">
        <v>0</v>
      </c>
      <c r="N38" s="124">
        <v>0</v>
      </c>
      <c r="O38" s="123">
        <v>0</v>
      </c>
      <c r="P38" s="129">
        <v>0</v>
      </c>
      <c r="Q38" s="129">
        <v>0</v>
      </c>
      <c r="R38" s="129">
        <v>0</v>
      </c>
      <c r="S38" s="129">
        <v>0</v>
      </c>
      <c r="T38" s="129">
        <v>0</v>
      </c>
      <c r="U38" s="131">
        <v>53200</v>
      </c>
      <c r="V38" s="131">
        <f t="shared" si="1"/>
        <v>42826</v>
      </c>
      <c r="W38" s="123">
        <v>0</v>
      </c>
      <c r="X38" s="124">
        <v>0</v>
      </c>
      <c r="Y38" s="124">
        <v>0</v>
      </c>
      <c r="Z38" s="124">
        <v>0</v>
      </c>
      <c r="AA38" s="124">
        <v>0</v>
      </c>
      <c r="AB38" s="123">
        <v>0</v>
      </c>
      <c r="AC38" s="124">
        <v>0</v>
      </c>
      <c r="AD38" s="124">
        <v>0</v>
      </c>
      <c r="AE38" s="124">
        <v>0</v>
      </c>
      <c r="AF38" s="62">
        <v>26600</v>
      </c>
      <c r="AG38" s="135">
        <f t="shared" si="2"/>
        <v>0</v>
      </c>
      <c r="AH38" s="62">
        <f t="shared" si="3"/>
        <v>1081.92</v>
      </c>
      <c r="AI38" s="136">
        <f t="shared" si="0"/>
        <v>43907.92</v>
      </c>
    </row>
    <row r="39" spans="1:35" s="111" customFormat="1" ht="27" customHeight="1">
      <c r="A39" s="121" t="s">
        <v>55</v>
      </c>
      <c r="B39" s="121" t="s">
        <v>286</v>
      </c>
      <c r="C39" s="95" t="s">
        <v>319</v>
      </c>
      <c r="D39" s="122">
        <v>0.93899999999999995</v>
      </c>
      <c r="E39" s="123">
        <v>0.93899999999999995</v>
      </c>
      <c r="F39" s="123">
        <v>0.63</v>
      </c>
      <c r="G39" s="124">
        <v>0</v>
      </c>
      <c r="H39" s="124">
        <v>0.63</v>
      </c>
      <c r="I39" s="123">
        <v>0</v>
      </c>
      <c r="J39" s="124">
        <v>0</v>
      </c>
      <c r="K39" s="123">
        <v>0.309</v>
      </c>
      <c r="L39" s="124">
        <v>0</v>
      </c>
      <c r="M39" s="124">
        <v>0</v>
      </c>
      <c r="N39" s="124">
        <v>0.309</v>
      </c>
      <c r="O39" s="123">
        <v>0</v>
      </c>
      <c r="P39" s="129">
        <v>0</v>
      </c>
      <c r="Q39" s="129">
        <v>0</v>
      </c>
      <c r="R39" s="129">
        <v>0</v>
      </c>
      <c r="S39" s="129">
        <v>0</v>
      </c>
      <c r="T39" s="129">
        <v>0</v>
      </c>
      <c r="U39" s="131">
        <v>53200</v>
      </c>
      <c r="V39" s="131">
        <f t="shared" si="1"/>
        <v>49954.8</v>
      </c>
      <c r="W39" s="123">
        <v>0</v>
      </c>
      <c r="X39" s="124">
        <v>0</v>
      </c>
      <c r="Y39" s="124">
        <v>0</v>
      </c>
      <c r="Z39" s="124">
        <v>0</v>
      </c>
      <c r="AA39" s="124">
        <v>0</v>
      </c>
      <c r="AB39" s="123">
        <v>0</v>
      </c>
      <c r="AC39" s="124">
        <v>0</v>
      </c>
      <c r="AD39" s="124">
        <v>0</v>
      </c>
      <c r="AE39" s="124">
        <v>0</v>
      </c>
      <c r="AF39" s="62">
        <v>26600</v>
      </c>
      <c r="AG39" s="135">
        <f t="shared" si="2"/>
        <v>0</v>
      </c>
      <c r="AH39" s="62">
        <f t="shared" si="3"/>
        <v>1402.92</v>
      </c>
      <c r="AI39" s="136">
        <f t="shared" si="0"/>
        <v>51357.72</v>
      </c>
    </row>
    <row r="40" spans="1:35" s="111" customFormat="1" ht="27" customHeight="1">
      <c r="A40" s="121" t="s">
        <v>55</v>
      </c>
      <c r="B40" s="121" t="s">
        <v>286</v>
      </c>
      <c r="C40" s="95" t="s">
        <v>320</v>
      </c>
      <c r="D40" s="122">
        <v>0.498</v>
      </c>
      <c r="E40" s="123">
        <v>0.498</v>
      </c>
      <c r="F40" s="123">
        <v>0.498</v>
      </c>
      <c r="G40" s="124">
        <v>0.498</v>
      </c>
      <c r="H40" s="124">
        <v>0</v>
      </c>
      <c r="I40" s="123">
        <v>0</v>
      </c>
      <c r="J40" s="124">
        <v>0</v>
      </c>
      <c r="K40" s="123">
        <v>0</v>
      </c>
      <c r="L40" s="124">
        <v>0</v>
      </c>
      <c r="M40" s="124">
        <v>0</v>
      </c>
      <c r="N40" s="124">
        <v>0</v>
      </c>
      <c r="O40" s="123">
        <v>0</v>
      </c>
      <c r="P40" s="129">
        <v>0</v>
      </c>
      <c r="Q40" s="129">
        <v>0</v>
      </c>
      <c r="R40" s="129">
        <v>0</v>
      </c>
      <c r="S40" s="129">
        <v>0</v>
      </c>
      <c r="T40" s="129">
        <v>0</v>
      </c>
      <c r="U40" s="131">
        <v>53200</v>
      </c>
      <c r="V40" s="131">
        <f t="shared" si="1"/>
        <v>26493.599999999999</v>
      </c>
      <c r="W40" s="123">
        <v>0</v>
      </c>
      <c r="X40" s="124">
        <v>0</v>
      </c>
      <c r="Y40" s="124">
        <v>0</v>
      </c>
      <c r="Z40" s="124">
        <v>0</v>
      </c>
      <c r="AA40" s="124">
        <v>0</v>
      </c>
      <c r="AB40" s="123">
        <v>0</v>
      </c>
      <c r="AC40" s="124">
        <v>0</v>
      </c>
      <c r="AD40" s="124">
        <v>0</v>
      </c>
      <c r="AE40" s="124">
        <v>0</v>
      </c>
      <c r="AF40" s="62">
        <v>26600</v>
      </c>
      <c r="AG40" s="135">
        <f t="shared" si="2"/>
        <v>0</v>
      </c>
      <c r="AH40" s="62">
        <f t="shared" si="3"/>
        <v>669.31200000000001</v>
      </c>
      <c r="AI40" s="136">
        <f t="shared" si="0"/>
        <v>27162.912</v>
      </c>
    </row>
    <row r="41" spans="1:35" s="111" customFormat="1" ht="27" customHeight="1">
      <c r="A41" s="121" t="s">
        <v>55</v>
      </c>
      <c r="B41" s="121" t="s">
        <v>286</v>
      </c>
      <c r="C41" s="125" t="s">
        <v>321</v>
      </c>
      <c r="D41" s="122">
        <v>3.4529999999999998</v>
      </c>
      <c r="E41" s="126">
        <v>3.1190000000000002</v>
      </c>
      <c r="F41" s="126">
        <v>2.008</v>
      </c>
      <c r="G41" s="127">
        <v>1.359</v>
      </c>
      <c r="H41" s="127">
        <v>0.64900000000000002</v>
      </c>
      <c r="I41" s="126">
        <v>0</v>
      </c>
      <c r="J41" s="127">
        <v>0</v>
      </c>
      <c r="K41" s="126">
        <v>1.111</v>
      </c>
      <c r="L41" s="127">
        <v>0</v>
      </c>
      <c r="M41" s="127">
        <v>0.13100000000000001</v>
      </c>
      <c r="N41" s="127">
        <v>0.98</v>
      </c>
      <c r="O41" s="126">
        <v>0</v>
      </c>
      <c r="P41" s="130">
        <v>0</v>
      </c>
      <c r="Q41" s="130">
        <v>0</v>
      </c>
      <c r="R41" s="130">
        <v>0</v>
      </c>
      <c r="S41" s="130">
        <v>0</v>
      </c>
      <c r="T41" s="130">
        <v>0</v>
      </c>
      <c r="U41" s="131">
        <v>53200</v>
      </c>
      <c r="V41" s="131">
        <f t="shared" si="1"/>
        <v>165930.79999999999</v>
      </c>
      <c r="W41" s="126">
        <v>0.33400000000000002</v>
      </c>
      <c r="X41" s="127">
        <v>0.33400000000000002</v>
      </c>
      <c r="Y41" s="127">
        <v>0</v>
      </c>
      <c r="Z41" s="127">
        <v>0</v>
      </c>
      <c r="AA41" s="127">
        <v>0</v>
      </c>
      <c r="AB41" s="126">
        <v>0</v>
      </c>
      <c r="AC41" s="127">
        <v>0</v>
      </c>
      <c r="AD41" s="127">
        <v>0</v>
      </c>
      <c r="AE41" s="127">
        <v>0</v>
      </c>
      <c r="AF41" s="62">
        <v>26600</v>
      </c>
      <c r="AG41" s="135">
        <f t="shared" si="2"/>
        <v>8884.4</v>
      </c>
      <c r="AH41" s="62">
        <f t="shared" si="3"/>
        <v>5091.5519999999997</v>
      </c>
      <c r="AI41" s="136">
        <f t="shared" si="0"/>
        <v>179906.75200000001</v>
      </c>
    </row>
    <row r="42" spans="1:35" s="111" customFormat="1" ht="27" customHeight="1">
      <c r="A42" s="121" t="s">
        <v>55</v>
      </c>
      <c r="B42" s="121" t="s">
        <v>286</v>
      </c>
      <c r="C42" s="125" t="s">
        <v>79</v>
      </c>
      <c r="D42" s="122">
        <v>10.145</v>
      </c>
      <c r="E42" s="126">
        <v>9.5449999999999999</v>
      </c>
      <c r="F42" s="126">
        <v>0</v>
      </c>
      <c r="G42" s="127">
        <v>0</v>
      </c>
      <c r="H42" s="127">
        <v>0</v>
      </c>
      <c r="I42" s="126">
        <v>0</v>
      </c>
      <c r="J42" s="127">
        <v>0</v>
      </c>
      <c r="K42" s="126">
        <v>0</v>
      </c>
      <c r="L42" s="127">
        <v>0</v>
      </c>
      <c r="M42" s="127">
        <v>0</v>
      </c>
      <c r="N42" s="127">
        <v>0</v>
      </c>
      <c r="O42" s="126">
        <v>9.5449999999999999</v>
      </c>
      <c r="P42" s="130">
        <v>0.16</v>
      </c>
      <c r="Q42" s="130">
        <v>0.97399999999999998</v>
      </c>
      <c r="R42" s="130">
        <v>2.028</v>
      </c>
      <c r="S42" s="130">
        <v>0</v>
      </c>
      <c r="T42" s="130">
        <v>6.383</v>
      </c>
      <c r="U42" s="131">
        <v>53200</v>
      </c>
      <c r="V42" s="131">
        <f t="shared" si="1"/>
        <v>507794</v>
      </c>
      <c r="W42" s="126">
        <v>0</v>
      </c>
      <c r="X42" s="127">
        <v>0</v>
      </c>
      <c r="Y42" s="127">
        <v>0</v>
      </c>
      <c r="Z42" s="127">
        <v>0</v>
      </c>
      <c r="AA42" s="127">
        <v>0</v>
      </c>
      <c r="AB42" s="126">
        <v>0.6</v>
      </c>
      <c r="AC42" s="127">
        <v>0</v>
      </c>
      <c r="AD42" s="133">
        <v>0.29799999999999999</v>
      </c>
      <c r="AE42" s="127">
        <v>0.30199999999999999</v>
      </c>
      <c r="AF42" s="62">
        <v>26600</v>
      </c>
      <c r="AG42" s="135">
        <f t="shared" si="2"/>
        <v>15960</v>
      </c>
      <c r="AH42" s="62">
        <f t="shared" si="3"/>
        <v>0</v>
      </c>
      <c r="AI42" s="136">
        <f t="shared" si="0"/>
        <v>523754</v>
      </c>
    </row>
    <row r="43" spans="1:35" s="112" customFormat="1" ht="27" customHeight="1">
      <c r="A43" s="245" t="s">
        <v>13</v>
      </c>
      <c r="B43" s="245"/>
      <c r="C43" s="267"/>
      <c r="D43" s="128">
        <f>SUM(D7:D42)</f>
        <v>217.71</v>
      </c>
      <c r="E43" s="128">
        <f t="shared" ref="E43:AI43" si="4">SUM(E7:E42)</f>
        <v>212.50399999999999</v>
      </c>
      <c r="F43" s="128">
        <f t="shared" si="4"/>
        <v>73.522999999999996</v>
      </c>
      <c r="G43" s="128">
        <f t="shared" si="4"/>
        <v>30.945</v>
      </c>
      <c r="H43" s="128">
        <f t="shared" si="4"/>
        <v>42.578000000000003</v>
      </c>
      <c r="I43" s="128">
        <f t="shared" si="4"/>
        <v>0</v>
      </c>
      <c r="J43" s="128">
        <f t="shared" si="4"/>
        <v>0</v>
      </c>
      <c r="K43" s="128">
        <f t="shared" si="4"/>
        <v>127.649</v>
      </c>
      <c r="L43" s="128">
        <f t="shared" si="4"/>
        <v>95.293000000000006</v>
      </c>
      <c r="M43" s="128">
        <f t="shared" si="4"/>
        <v>2.895</v>
      </c>
      <c r="N43" s="128">
        <f t="shared" si="4"/>
        <v>29.460999999999999</v>
      </c>
      <c r="O43" s="128">
        <f t="shared" si="4"/>
        <v>11.332000000000001</v>
      </c>
      <c r="P43" s="128">
        <f t="shared" si="4"/>
        <v>0.16</v>
      </c>
      <c r="Q43" s="128">
        <f t="shared" si="4"/>
        <v>0.97399999999999998</v>
      </c>
      <c r="R43" s="128">
        <f t="shared" si="4"/>
        <v>2.028</v>
      </c>
      <c r="S43" s="128">
        <f t="shared" si="4"/>
        <v>0</v>
      </c>
      <c r="T43" s="128">
        <f t="shared" si="4"/>
        <v>8.17</v>
      </c>
      <c r="U43" s="132">
        <v>53200</v>
      </c>
      <c r="V43" s="128">
        <f t="shared" si="4"/>
        <v>11305212.800000001</v>
      </c>
      <c r="W43" s="128">
        <f t="shared" si="4"/>
        <v>4.3099999999999996</v>
      </c>
      <c r="X43" s="128">
        <f t="shared" si="4"/>
        <v>4.2069999999999999</v>
      </c>
      <c r="Y43" s="128">
        <f t="shared" si="4"/>
        <v>0</v>
      </c>
      <c r="Z43" s="128">
        <f t="shared" si="4"/>
        <v>0.10299999999999999</v>
      </c>
      <c r="AA43" s="128">
        <f t="shared" si="4"/>
        <v>0</v>
      </c>
      <c r="AB43" s="128">
        <f t="shared" si="4"/>
        <v>0.89600000000000002</v>
      </c>
      <c r="AC43" s="128">
        <f t="shared" si="4"/>
        <v>0.29599999999999999</v>
      </c>
      <c r="AD43" s="128">
        <f t="shared" si="4"/>
        <v>0.29799999999999999</v>
      </c>
      <c r="AE43" s="128">
        <f t="shared" si="4"/>
        <v>0.30199999999999999</v>
      </c>
      <c r="AF43" s="134">
        <v>26600</v>
      </c>
      <c r="AG43" s="137">
        <f t="shared" si="4"/>
        <v>138479.6</v>
      </c>
      <c r="AH43" s="137">
        <f t="shared" si="4"/>
        <v>594559.21200000006</v>
      </c>
      <c r="AI43" s="128">
        <f t="shared" si="4"/>
        <v>12038251.612</v>
      </c>
    </row>
    <row r="44" spans="1:35" s="110" customFormat="1" ht="36.950000000000003" customHeight="1">
      <c r="A44" s="268" t="s">
        <v>322</v>
      </c>
      <c r="B44" s="268"/>
      <c r="C44" s="269"/>
      <c r="D44" s="269"/>
      <c r="E44" s="269"/>
      <c r="F44" s="269"/>
      <c r="G44" s="269"/>
      <c r="H44" s="269"/>
      <c r="I44" s="269"/>
      <c r="J44" s="269"/>
      <c r="K44" s="269"/>
      <c r="L44" s="269"/>
      <c r="M44" s="269"/>
      <c r="N44" s="269"/>
      <c r="O44" s="269"/>
      <c r="P44" s="268"/>
      <c r="Q44" s="268"/>
      <c r="R44" s="268"/>
      <c r="S44" s="270"/>
      <c r="T44" s="270"/>
      <c r="U44" s="271"/>
      <c r="V44" s="272"/>
      <c r="W44" s="272"/>
      <c r="X44" s="272"/>
      <c r="Y44" s="271"/>
      <c r="Z44" s="271"/>
      <c r="AA44" s="271"/>
      <c r="AB44" s="271"/>
      <c r="AC44" s="271"/>
      <c r="AD44" s="271"/>
      <c r="AE44" s="271"/>
      <c r="AF44" s="273"/>
      <c r="AG44" s="274"/>
      <c r="AH44" s="274"/>
      <c r="AI44" s="275"/>
    </row>
  </sheetData>
  <mergeCells count="30">
    <mergeCell ref="AC4:AE4"/>
    <mergeCell ref="A43:C43"/>
    <mergeCell ref="A44:AI44"/>
    <mergeCell ref="A3:A6"/>
    <mergeCell ref="B3:B6"/>
    <mergeCell ref="C3:C6"/>
    <mergeCell ref="D3:D6"/>
    <mergeCell ref="E4:E6"/>
    <mergeCell ref="F5:F6"/>
    <mergeCell ref="I5:I6"/>
    <mergeCell ref="K5:K6"/>
    <mergeCell ref="O5:O6"/>
    <mergeCell ref="U3:U6"/>
    <mergeCell ref="V3:V6"/>
    <mergeCell ref="W4:W6"/>
    <mergeCell ref="AB4:AB6"/>
    <mergeCell ref="F4:H4"/>
    <mergeCell ref="I4:J4"/>
    <mergeCell ref="K4:N4"/>
    <mergeCell ref="O4:T4"/>
    <mergeCell ref="X4:AA4"/>
    <mergeCell ref="A1:AI1"/>
    <mergeCell ref="B2:AI2"/>
    <mergeCell ref="E3:T3"/>
    <mergeCell ref="W3:AA3"/>
    <mergeCell ref="AB3:AE3"/>
    <mergeCell ref="AF3:AF6"/>
    <mergeCell ref="AG3:AG6"/>
    <mergeCell ref="AH3:AH6"/>
    <mergeCell ref="AI3:AI6"/>
  </mergeCells>
  <phoneticPr fontId="69" type="noConversion"/>
  <hyperlinks>
    <hyperlink ref="A1" location="'Sheet3'!A1" display="旺苍嘉川化工园区基础设施建设项目五红村四组征收土地补偿复核公示表"/>
  </hyperlinks>
  <pageMargins left="0.75" right="0.75" top="1" bottom="1" header="0.5" footer="0.5"/>
  <pageSetup paperSize="8" scale="57" fitToHeight="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AI40"/>
  <sheetViews>
    <sheetView zoomScale="55" zoomScaleNormal="55" workbookViewId="0">
      <pane ySplit="6" topLeftCell="A23" activePane="bottomLeft" state="frozen"/>
      <selection pane="bottomLeft" activeCell="E7" sqref="E1:AI1048576"/>
    </sheetView>
  </sheetViews>
  <sheetFormatPr defaultColWidth="8.85546875" defaultRowHeight="14.25"/>
  <cols>
    <col min="1" max="1" width="10" style="42" customWidth="1"/>
    <col min="2" max="2" width="12.85546875" style="42" customWidth="1"/>
    <col min="3" max="3" width="11.5703125" style="43" customWidth="1"/>
    <col min="4" max="4" width="10" style="44" customWidth="1"/>
    <col min="5" max="21" width="19.5703125" style="45" customWidth="1"/>
    <col min="22" max="22" width="19.5703125" style="91" customWidth="1"/>
    <col min="23" max="34" width="19.5703125" style="45" customWidth="1"/>
    <col min="35" max="35" width="19.5703125" style="44" customWidth="1"/>
    <col min="36" max="16384" width="8.85546875" style="45"/>
  </cols>
  <sheetData>
    <row r="1" spans="1:35" ht="47.1" customHeight="1">
      <c r="A1" s="217" t="s">
        <v>323</v>
      </c>
      <c r="B1" s="217"/>
      <c r="C1" s="217"/>
      <c r="D1" s="27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77"/>
    </row>
    <row r="2" spans="1:35" ht="13.5">
      <c r="A2" s="50"/>
      <c r="B2" s="221" t="s">
        <v>1</v>
      </c>
      <c r="C2" s="278"/>
      <c r="D2" s="279"/>
      <c r="E2" s="280"/>
      <c r="F2" s="280"/>
      <c r="G2" s="280"/>
      <c r="H2" s="280"/>
      <c r="I2" s="280"/>
      <c r="J2" s="280"/>
      <c r="K2" s="280"/>
      <c r="L2" s="280"/>
      <c r="M2" s="280"/>
      <c r="N2" s="280"/>
      <c r="O2" s="280"/>
      <c r="P2" s="280"/>
      <c r="Q2" s="280"/>
      <c r="R2" s="280"/>
      <c r="S2" s="280"/>
      <c r="T2" s="280"/>
      <c r="U2" s="240"/>
      <c r="V2" s="280"/>
      <c r="W2" s="280"/>
      <c r="X2" s="280"/>
      <c r="Y2" s="280"/>
      <c r="Z2" s="280"/>
      <c r="AA2" s="280"/>
      <c r="AB2" s="280"/>
      <c r="AC2" s="280"/>
      <c r="AD2" s="280"/>
      <c r="AE2" s="280"/>
      <c r="AF2" s="280"/>
      <c r="AG2" s="280"/>
      <c r="AH2" s="280"/>
      <c r="AI2" s="281"/>
    </row>
    <row r="3" spans="1:35" s="87" customFormat="1" ht="20.100000000000001" customHeight="1">
      <c r="A3" s="288" t="s">
        <v>2</v>
      </c>
      <c r="B3" s="288" t="s">
        <v>3</v>
      </c>
      <c r="C3" s="288" t="s">
        <v>4</v>
      </c>
      <c r="D3" s="288" t="s">
        <v>5</v>
      </c>
      <c r="E3" s="244" t="s">
        <v>6</v>
      </c>
      <c r="F3" s="244"/>
      <c r="G3" s="244"/>
      <c r="H3" s="244"/>
      <c r="I3" s="244"/>
      <c r="J3" s="244"/>
      <c r="K3" s="244"/>
      <c r="L3" s="244"/>
      <c r="M3" s="244"/>
      <c r="N3" s="244"/>
      <c r="O3" s="244"/>
      <c r="P3" s="244"/>
      <c r="Q3" s="244"/>
      <c r="R3" s="244"/>
      <c r="S3" s="244"/>
      <c r="T3" s="244"/>
      <c r="U3" s="289" t="s">
        <v>324</v>
      </c>
      <c r="V3" s="290" t="s">
        <v>325</v>
      </c>
      <c r="W3" s="244" t="s">
        <v>9</v>
      </c>
      <c r="X3" s="244"/>
      <c r="Y3" s="244"/>
      <c r="Z3" s="244"/>
      <c r="AA3" s="244"/>
      <c r="AB3" s="244" t="s">
        <v>10</v>
      </c>
      <c r="AC3" s="244"/>
      <c r="AD3" s="244"/>
      <c r="AE3" s="244"/>
      <c r="AF3" s="290" t="s">
        <v>150</v>
      </c>
      <c r="AG3" s="290" t="s">
        <v>149</v>
      </c>
      <c r="AH3" s="290" t="s">
        <v>152</v>
      </c>
      <c r="AI3" s="261" t="s">
        <v>12</v>
      </c>
    </row>
    <row r="4" spans="1:35" s="87" customFormat="1" ht="17.100000000000001" customHeight="1">
      <c r="A4" s="288"/>
      <c r="B4" s="288"/>
      <c r="C4" s="288"/>
      <c r="D4" s="288"/>
      <c r="E4" s="244" t="s">
        <v>13</v>
      </c>
      <c r="F4" s="244" t="s">
        <v>14</v>
      </c>
      <c r="G4" s="244"/>
      <c r="H4" s="244"/>
      <c r="I4" s="244" t="s">
        <v>15</v>
      </c>
      <c r="J4" s="244"/>
      <c r="K4" s="244" t="s">
        <v>16</v>
      </c>
      <c r="L4" s="244"/>
      <c r="M4" s="244"/>
      <c r="N4" s="244"/>
      <c r="O4" s="244" t="s">
        <v>17</v>
      </c>
      <c r="P4" s="244"/>
      <c r="Q4" s="244"/>
      <c r="R4" s="244"/>
      <c r="S4" s="244"/>
      <c r="T4" s="244"/>
      <c r="U4" s="289"/>
      <c r="V4" s="290"/>
      <c r="W4" s="244" t="s">
        <v>13</v>
      </c>
      <c r="X4" s="244" t="s">
        <v>9</v>
      </c>
      <c r="Y4" s="244"/>
      <c r="Z4" s="244"/>
      <c r="AA4" s="244"/>
      <c r="AB4" s="244" t="s">
        <v>13</v>
      </c>
      <c r="AC4" s="244" t="s">
        <v>10</v>
      </c>
      <c r="AD4" s="244"/>
      <c r="AE4" s="244"/>
      <c r="AF4" s="290"/>
      <c r="AG4" s="290"/>
      <c r="AH4" s="290"/>
      <c r="AI4" s="261"/>
    </row>
    <row r="5" spans="1:35" s="88" customFormat="1" ht="24.95" customHeight="1">
      <c r="A5" s="288"/>
      <c r="B5" s="288"/>
      <c r="C5" s="288"/>
      <c r="D5" s="288"/>
      <c r="E5" s="260"/>
      <c r="F5" s="260" t="s">
        <v>18</v>
      </c>
      <c r="G5" s="92" t="s">
        <v>19</v>
      </c>
      <c r="H5" s="92" t="s">
        <v>20</v>
      </c>
      <c r="I5" s="260" t="s">
        <v>18</v>
      </c>
      <c r="J5" s="92" t="s">
        <v>21</v>
      </c>
      <c r="K5" s="260" t="s">
        <v>18</v>
      </c>
      <c r="L5" s="92" t="s">
        <v>22</v>
      </c>
      <c r="M5" s="92" t="s">
        <v>23</v>
      </c>
      <c r="N5" s="92" t="s">
        <v>24</v>
      </c>
      <c r="O5" s="260" t="s">
        <v>18</v>
      </c>
      <c r="P5" s="92" t="s">
        <v>25</v>
      </c>
      <c r="Q5" s="92" t="s">
        <v>26</v>
      </c>
      <c r="R5" s="92" t="s">
        <v>27</v>
      </c>
      <c r="S5" s="92" t="s">
        <v>28</v>
      </c>
      <c r="T5" s="92" t="s">
        <v>29</v>
      </c>
      <c r="U5" s="289"/>
      <c r="V5" s="290"/>
      <c r="W5" s="260"/>
      <c r="X5" s="92" t="s">
        <v>30</v>
      </c>
      <c r="Y5" s="92" t="s">
        <v>31</v>
      </c>
      <c r="Z5" s="92" t="s">
        <v>32</v>
      </c>
      <c r="AA5" s="92" t="s">
        <v>33</v>
      </c>
      <c r="AB5" s="260"/>
      <c r="AC5" s="92" t="s">
        <v>34</v>
      </c>
      <c r="AD5" s="92" t="s">
        <v>35</v>
      </c>
      <c r="AE5" s="108" t="s">
        <v>36</v>
      </c>
      <c r="AF5" s="290"/>
      <c r="AG5" s="290"/>
      <c r="AH5" s="290"/>
      <c r="AI5" s="262"/>
    </row>
    <row r="6" spans="1:35" s="87" customFormat="1" ht="20.100000000000001" customHeight="1">
      <c r="A6" s="288"/>
      <c r="B6" s="288"/>
      <c r="C6" s="288"/>
      <c r="D6" s="288"/>
      <c r="E6" s="244"/>
      <c r="F6" s="244"/>
      <c r="G6" s="93" t="s">
        <v>37</v>
      </c>
      <c r="H6" s="93" t="s">
        <v>38</v>
      </c>
      <c r="I6" s="244"/>
      <c r="J6" s="93" t="s">
        <v>39</v>
      </c>
      <c r="K6" s="244"/>
      <c r="L6" s="93" t="s">
        <v>40</v>
      </c>
      <c r="M6" s="93" t="s">
        <v>41</v>
      </c>
      <c r="N6" s="93" t="s">
        <v>42</v>
      </c>
      <c r="O6" s="244"/>
      <c r="P6" s="93" t="s">
        <v>43</v>
      </c>
      <c r="Q6" s="93" t="s">
        <v>44</v>
      </c>
      <c r="R6" s="93" t="s">
        <v>45</v>
      </c>
      <c r="S6" s="93" t="s">
        <v>46</v>
      </c>
      <c r="T6" s="93" t="s">
        <v>47</v>
      </c>
      <c r="U6" s="289"/>
      <c r="V6" s="290"/>
      <c r="W6" s="244"/>
      <c r="X6" s="93" t="s">
        <v>48</v>
      </c>
      <c r="Y6" s="93" t="s">
        <v>49</v>
      </c>
      <c r="Z6" s="93" t="s">
        <v>50</v>
      </c>
      <c r="AA6" s="93" t="s">
        <v>51</v>
      </c>
      <c r="AB6" s="244"/>
      <c r="AC6" s="93" t="s">
        <v>52</v>
      </c>
      <c r="AD6" s="93" t="s">
        <v>53</v>
      </c>
      <c r="AE6" s="93" t="s">
        <v>54</v>
      </c>
      <c r="AF6" s="290"/>
      <c r="AG6" s="290"/>
      <c r="AH6" s="290"/>
      <c r="AI6" s="261"/>
    </row>
    <row r="7" spans="1:35" s="89" customFormat="1" ht="39.950000000000003" customHeight="1">
      <c r="A7" s="94" t="s">
        <v>55</v>
      </c>
      <c r="B7" s="94" t="s">
        <v>326</v>
      </c>
      <c r="C7" s="95" t="s">
        <v>327</v>
      </c>
      <c r="D7" s="96">
        <v>1.204</v>
      </c>
      <c r="E7" s="97">
        <v>1.204</v>
      </c>
      <c r="F7" s="97">
        <v>0.31</v>
      </c>
      <c r="G7" s="97">
        <v>0</v>
      </c>
      <c r="H7" s="97">
        <v>0.31</v>
      </c>
      <c r="I7" s="97">
        <v>0</v>
      </c>
      <c r="J7" s="97">
        <v>0</v>
      </c>
      <c r="K7" s="97">
        <v>0.82799999999999996</v>
      </c>
      <c r="L7" s="97">
        <v>0.40400000000000003</v>
      </c>
      <c r="M7" s="97">
        <v>0</v>
      </c>
      <c r="N7" s="97">
        <v>0.42399999999999999</v>
      </c>
      <c r="O7" s="97">
        <v>6.6000000000000003E-2</v>
      </c>
      <c r="P7" s="97">
        <v>6.6000000000000003E-2</v>
      </c>
      <c r="Q7" s="97">
        <v>0</v>
      </c>
      <c r="R7" s="97">
        <v>0</v>
      </c>
      <c r="S7" s="97">
        <v>0</v>
      </c>
      <c r="T7" s="97">
        <v>0</v>
      </c>
      <c r="U7" s="63">
        <v>47200</v>
      </c>
      <c r="V7" s="104">
        <f t="shared" ref="V7:V26" si="0">E7*U7</f>
        <v>56828.800000000003</v>
      </c>
      <c r="W7" s="97">
        <v>0</v>
      </c>
      <c r="X7" s="97">
        <v>0</v>
      </c>
      <c r="Y7" s="97">
        <v>0</v>
      </c>
      <c r="Z7" s="97">
        <v>0</v>
      </c>
      <c r="AA7" s="97">
        <v>0</v>
      </c>
      <c r="AB7" s="97">
        <v>0</v>
      </c>
      <c r="AC7" s="97">
        <v>0</v>
      </c>
      <c r="AD7" s="97">
        <v>0</v>
      </c>
      <c r="AE7" s="97">
        <v>0</v>
      </c>
      <c r="AF7" s="67">
        <v>23600</v>
      </c>
      <c r="AG7" s="70">
        <f t="shared" ref="AG7:AG26" si="1">AF7*AB7+AF7*W7</f>
        <v>0</v>
      </c>
      <c r="AH7" s="70">
        <f t="shared" ref="AH7:AH26" si="2">F7*1344+L7*4500+M7*4800+N7*1800</f>
        <v>2997.84</v>
      </c>
      <c r="AI7" s="72">
        <f t="shared" ref="AI7:AI26" si="3">AH7+AG7+V7</f>
        <v>59826.64</v>
      </c>
    </row>
    <row r="8" spans="1:35" s="89" customFormat="1" ht="39.950000000000003" customHeight="1">
      <c r="A8" s="94" t="s">
        <v>55</v>
      </c>
      <c r="B8" s="94" t="s">
        <v>326</v>
      </c>
      <c r="C8" s="95" t="s">
        <v>328</v>
      </c>
      <c r="D8" s="96">
        <v>4.9219999999999997</v>
      </c>
      <c r="E8" s="97">
        <v>4.9219999999999997</v>
      </c>
      <c r="F8" s="97">
        <v>0</v>
      </c>
      <c r="G8" s="97">
        <v>0</v>
      </c>
      <c r="H8" s="97">
        <v>0</v>
      </c>
      <c r="I8" s="97">
        <v>0</v>
      </c>
      <c r="J8" s="97">
        <v>0</v>
      </c>
      <c r="K8" s="97">
        <v>4.9219999999999997</v>
      </c>
      <c r="L8" s="97">
        <v>4.9219999999999997</v>
      </c>
      <c r="M8" s="97">
        <v>0</v>
      </c>
      <c r="N8" s="97">
        <v>0</v>
      </c>
      <c r="O8" s="97">
        <v>0</v>
      </c>
      <c r="P8" s="97">
        <v>0</v>
      </c>
      <c r="Q8" s="97">
        <v>0</v>
      </c>
      <c r="R8" s="97">
        <v>0</v>
      </c>
      <c r="S8" s="97">
        <v>0</v>
      </c>
      <c r="T8" s="97">
        <v>0</v>
      </c>
      <c r="U8" s="63">
        <v>47200</v>
      </c>
      <c r="V8" s="104">
        <f t="shared" si="0"/>
        <v>232318.4</v>
      </c>
      <c r="W8" s="97">
        <v>0</v>
      </c>
      <c r="X8" s="97">
        <v>0</v>
      </c>
      <c r="Y8" s="97">
        <v>0</v>
      </c>
      <c r="Z8" s="97">
        <v>0</v>
      </c>
      <c r="AA8" s="97">
        <v>0</v>
      </c>
      <c r="AB8" s="97">
        <v>0</v>
      </c>
      <c r="AC8" s="97">
        <v>0</v>
      </c>
      <c r="AD8" s="97">
        <v>0</v>
      </c>
      <c r="AE8" s="97">
        <v>0</v>
      </c>
      <c r="AF8" s="67">
        <v>23600</v>
      </c>
      <c r="AG8" s="70">
        <f t="shared" si="1"/>
        <v>0</v>
      </c>
      <c r="AH8" s="70">
        <f t="shared" si="2"/>
        <v>22149</v>
      </c>
      <c r="AI8" s="72">
        <f t="shared" si="3"/>
        <v>254467.4</v>
      </c>
    </row>
    <row r="9" spans="1:35" s="89" customFormat="1" ht="39.950000000000003" customHeight="1">
      <c r="A9" s="94" t="s">
        <v>55</v>
      </c>
      <c r="B9" s="94" t="s">
        <v>326</v>
      </c>
      <c r="C9" s="95" t="s">
        <v>329</v>
      </c>
      <c r="D9" s="96">
        <v>0.93600000000000005</v>
      </c>
      <c r="E9" s="97">
        <v>0.93600000000000005</v>
      </c>
      <c r="F9" s="97">
        <v>0.93600000000000005</v>
      </c>
      <c r="G9" s="97">
        <v>0.93600000000000005</v>
      </c>
      <c r="H9" s="97">
        <v>0</v>
      </c>
      <c r="I9" s="97">
        <v>0</v>
      </c>
      <c r="J9" s="97">
        <v>0</v>
      </c>
      <c r="K9" s="97">
        <v>0</v>
      </c>
      <c r="L9" s="97">
        <v>0</v>
      </c>
      <c r="M9" s="97">
        <v>0</v>
      </c>
      <c r="N9" s="97">
        <v>0</v>
      </c>
      <c r="O9" s="97">
        <v>0</v>
      </c>
      <c r="P9" s="97">
        <v>0</v>
      </c>
      <c r="Q9" s="97">
        <v>0</v>
      </c>
      <c r="R9" s="97">
        <v>0</v>
      </c>
      <c r="S9" s="97">
        <v>0</v>
      </c>
      <c r="T9" s="97">
        <v>0</v>
      </c>
      <c r="U9" s="63">
        <v>47200</v>
      </c>
      <c r="V9" s="104">
        <f t="shared" si="0"/>
        <v>44179.199999999997</v>
      </c>
      <c r="W9" s="97">
        <v>0</v>
      </c>
      <c r="X9" s="97">
        <v>0</v>
      </c>
      <c r="Y9" s="97">
        <v>0</v>
      </c>
      <c r="Z9" s="97">
        <v>0</v>
      </c>
      <c r="AA9" s="97">
        <v>0</v>
      </c>
      <c r="AB9" s="97">
        <v>0</v>
      </c>
      <c r="AC9" s="97">
        <v>0</v>
      </c>
      <c r="AD9" s="97">
        <v>0</v>
      </c>
      <c r="AE9" s="97">
        <v>0</v>
      </c>
      <c r="AF9" s="67">
        <v>23600</v>
      </c>
      <c r="AG9" s="70">
        <f t="shared" si="1"/>
        <v>0</v>
      </c>
      <c r="AH9" s="70">
        <f t="shared" si="2"/>
        <v>1257.9839999999999</v>
      </c>
      <c r="AI9" s="72">
        <f t="shared" si="3"/>
        <v>45437.184000000001</v>
      </c>
    </row>
    <row r="10" spans="1:35" s="89" customFormat="1" ht="39.950000000000003" customHeight="1">
      <c r="A10" s="94" t="s">
        <v>55</v>
      </c>
      <c r="B10" s="94" t="s">
        <v>326</v>
      </c>
      <c r="C10" s="95" t="s">
        <v>79</v>
      </c>
      <c r="D10" s="96">
        <v>10.808999999999999</v>
      </c>
      <c r="E10" s="97">
        <v>7.2460000000000004</v>
      </c>
      <c r="F10" s="97">
        <v>0</v>
      </c>
      <c r="G10" s="97">
        <v>0</v>
      </c>
      <c r="H10" s="97">
        <v>0</v>
      </c>
      <c r="I10" s="97">
        <v>0</v>
      </c>
      <c r="J10" s="97">
        <v>0</v>
      </c>
      <c r="K10" s="97">
        <v>0.223</v>
      </c>
      <c r="L10" s="97">
        <v>0.223</v>
      </c>
      <c r="M10" s="97">
        <v>0</v>
      </c>
      <c r="N10" s="97">
        <v>0</v>
      </c>
      <c r="O10" s="97">
        <v>7.0229999999999997</v>
      </c>
      <c r="P10" s="97">
        <v>2.581</v>
      </c>
      <c r="Q10" s="97">
        <v>0</v>
      </c>
      <c r="R10" s="97">
        <v>2.9929999999999999</v>
      </c>
      <c r="S10" s="97">
        <v>1.2999999999999999E-2</v>
      </c>
      <c r="T10" s="97">
        <v>1.4359999999999999</v>
      </c>
      <c r="U10" s="63">
        <v>47200</v>
      </c>
      <c r="V10" s="104">
        <f t="shared" si="0"/>
        <v>342011.2</v>
      </c>
      <c r="W10" s="97">
        <v>0</v>
      </c>
      <c r="X10" s="97">
        <v>0</v>
      </c>
      <c r="Y10" s="97">
        <v>0</v>
      </c>
      <c r="Z10" s="97">
        <v>0</v>
      </c>
      <c r="AA10" s="97">
        <v>0</v>
      </c>
      <c r="AB10" s="97">
        <v>3.5630000000000002</v>
      </c>
      <c r="AC10" s="97">
        <v>0.41199999999999998</v>
      </c>
      <c r="AD10" s="97">
        <v>0</v>
      </c>
      <c r="AE10" s="97">
        <v>3.1509999999999998</v>
      </c>
      <c r="AF10" s="67">
        <v>23600</v>
      </c>
      <c r="AG10" s="70">
        <f t="shared" si="1"/>
        <v>84086.8</v>
      </c>
      <c r="AH10" s="70">
        <f t="shared" si="2"/>
        <v>1003.5</v>
      </c>
      <c r="AI10" s="72">
        <f t="shared" si="3"/>
        <v>427101.5</v>
      </c>
    </row>
    <row r="11" spans="1:35" s="89" customFormat="1" ht="39.950000000000003" customHeight="1">
      <c r="A11" s="94" t="s">
        <v>55</v>
      </c>
      <c r="B11" s="94" t="s">
        <v>326</v>
      </c>
      <c r="C11" s="95" t="s">
        <v>330</v>
      </c>
      <c r="D11" s="96">
        <v>12.032</v>
      </c>
      <c r="E11" s="97">
        <v>12.032</v>
      </c>
      <c r="F11" s="97">
        <v>0</v>
      </c>
      <c r="G11" s="97">
        <v>0</v>
      </c>
      <c r="H11" s="97">
        <v>0</v>
      </c>
      <c r="I11" s="97">
        <v>0</v>
      </c>
      <c r="J11" s="97">
        <v>0</v>
      </c>
      <c r="K11" s="97">
        <v>12.032</v>
      </c>
      <c r="L11" s="97">
        <v>12.032</v>
      </c>
      <c r="M11" s="97">
        <v>0</v>
      </c>
      <c r="N11" s="97">
        <v>0</v>
      </c>
      <c r="O11" s="97">
        <v>0</v>
      </c>
      <c r="P11" s="97">
        <v>0</v>
      </c>
      <c r="Q11" s="97">
        <v>0</v>
      </c>
      <c r="R11" s="97">
        <v>0</v>
      </c>
      <c r="S11" s="97">
        <v>0</v>
      </c>
      <c r="T11" s="97">
        <v>0</v>
      </c>
      <c r="U11" s="63">
        <v>47200</v>
      </c>
      <c r="V11" s="104">
        <f t="shared" si="0"/>
        <v>567910.40000000002</v>
      </c>
      <c r="W11" s="97">
        <v>0</v>
      </c>
      <c r="X11" s="97">
        <v>0</v>
      </c>
      <c r="Y11" s="97">
        <v>0</v>
      </c>
      <c r="Z11" s="97">
        <v>0</v>
      </c>
      <c r="AA11" s="97">
        <v>0</v>
      </c>
      <c r="AB11" s="97">
        <v>0</v>
      </c>
      <c r="AC11" s="97">
        <v>0</v>
      </c>
      <c r="AD11" s="97">
        <v>0</v>
      </c>
      <c r="AE11" s="97">
        <v>0</v>
      </c>
      <c r="AF11" s="67">
        <v>23600</v>
      </c>
      <c r="AG11" s="70">
        <f t="shared" si="1"/>
        <v>0</v>
      </c>
      <c r="AH11" s="70">
        <f t="shared" si="2"/>
        <v>54144</v>
      </c>
      <c r="AI11" s="72">
        <f t="shared" si="3"/>
        <v>622054.40000000002</v>
      </c>
    </row>
    <row r="12" spans="1:35" s="89" customFormat="1" ht="39.950000000000003" customHeight="1">
      <c r="A12" s="94" t="s">
        <v>55</v>
      </c>
      <c r="B12" s="94" t="s">
        <v>326</v>
      </c>
      <c r="C12" s="95" t="s">
        <v>331</v>
      </c>
      <c r="D12" s="96">
        <v>7.5999999999999998E-2</v>
      </c>
      <c r="E12" s="97">
        <v>7.5999999999999998E-2</v>
      </c>
      <c r="F12" s="97">
        <v>0</v>
      </c>
      <c r="G12" s="97">
        <v>0</v>
      </c>
      <c r="H12" s="97">
        <v>0</v>
      </c>
      <c r="I12" s="97">
        <v>0</v>
      </c>
      <c r="J12" s="97">
        <v>0</v>
      </c>
      <c r="K12" s="97">
        <v>7.5999999999999998E-2</v>
      </c>
      <c r="L12" s="97">
        <v>7.5999999999999998E-2</v>
      </c>
      <c r="M12" s="97">
        <v>0</v>
      </c>
      <c r="N12" s="97">
        <v>0</v>
      </c>
      <c r="O12" s="97">
        <v>0</v>
      </c>
      <c r="P12" s="97">
        <v>0</v>
      </c>
      <c r="Q12" s="97">
        <v>0</v>
      </c>
      <c r="R12" s="97">
        <v>0</v>
      </c>
      <c r="S12" s="97">
        <v>0</v>
      </c>
      <c r="T12" s="97">
        <v>0</v>
      </c>
      <c r="U12" s="63">
        <v>47200</v>
      </c>
      <c r="V12" s="104">
        <f t="shared" si="0"/>
        <v>3587.2</v>
      </c>
      <c r="W12" s="97">
        <v>0</v>
      </c>
      <c r="X12" s="97">
        <v>0</v>
      </c>
      <c r="Y12" s="97">
        <v>0</v>
      </c>
      <c r="Z12" s="97">
        <v>0</v>
      </c>
      <c r="AA12" s="97">
        <v>0</v>
      </c>
      <c r="AB12" s="97">
        <v>0</v>
      </c>
      <c r="AC12" s="97">
        <v>0</v>
      </c>
      <c r="AD12" s="97">
        <v>0</v>
      </c>
      <c r="AE12" s="97">
        <v>0</v>
      </c>
      <c r="AF12" s="67">
        <v>23600</v>
      </c>
      <c r="AG12" s="70">
        <f t="shared" si="1"/>
        <v>0</v>
      </c>
      <c r="AH12" s="70">
        <f t="shared" si="2"/>
        <v>342</v>
      </c>
      <c r="AI12" s="72">
        <f t="shared" si="3"/>
        <v>3929.2</v>
      </c>
    </row>
    <row r="13" spans="1:35" s="89" customFormat="1" ht="39.950000000000003" customHeight="1">
      <c r="A13" s="94" t="s">
        <v>55</v>
      </c>
      <c r="B13" s="94" t="s">
        <v>326</v>
      </c>
      <c r="C13" s="95" t="s">
        <v>332</v>
      </c>
      <c r="D13" s="96">
        <v>0.80200000000000005</v>
      </c>
      <c r="E13" s="97">
        <v>0.80200000000000005</v>
      </c>
      <c r="F13" s="97">
        <v>0.80200000000000005</v>
      </c>
      <c r="G13" s="97">
        <v>0</v>
      </c>
      <c r="H13" s="97">
        <v>0.80200000000000005</v>
      </c>
      <c r="I13" s="97">
        <v>0</v>
      </c>
      <c r="J13" s="97">
        <v>0</v>
      </c>
      <c r="K13" s="97">
        <v>0</v>
      </c>
      <c r="L13" s="97">
        <v>0</v>
      </c>
      <c r="M13" s="97">
        <v>0</v>
      </c>
      <c r="N13" s="97">
        <v>0</v>
      </c>
      <c r="O13" s="97">
        <v>0</v>
      </c>
      <c r="P13" s="97">
        <v>0</v>
      </c>
      <c r="Q13" s="97">
        <v>0</v>
      </c>
      <c r="R13" s="97">
        <v>0</v>
      </c>
      <c r="S13" s="97">
        <v>0</v>
      </c>
      <c r="T13" s="97">
        <v>0</v>
      </c>
      <c r="U13" s="63">
        <v>47200</v>
      </c>
      <c r="V13" s="104">
        <f t="shared" si="0"/>
        <v>37854.400000000001</v>
      </c>
      <c r="W13" s="97">
        <v>0</v>
      </c>
      <c r="X13" s="97">
        <v>0</v>
      </c>
      <c r="Y13" s="97">
        <v>0</v>
      </c>
      <c r="Z13" s="97">
        <v>0</v>
      </c>
      <c r="AA13" s="97">
        <v>0</v>
      </c>
      <c r="AB13" s="97">
        <v>0</v>
      </c>
      <c r="AC13" s="97">
        <v>0</v>
      </c>
      <c r="AD13" s="97">
        <v>0</v>
      </c>
      <c r="AE13" s="97">
        <v>0</v>
      </c>
      <c r="AF13" s="67">
        <v>23600</v>
      </c>
      <c r="AG13" s="70">
        <f t="shared" si="1"/>
        <v>0</v>
      </c>
      <c r="AH13" s="70">
        <f t="shared" si="2"/>
        <v>1077.8879999999999</v>
      </c>
      <c r="AI13" s="72">
        <f t="shared" si="3"/>
        <v>38932.288</v>
      </c>
    </row>
    <row r="14" spans="1:35" s="89" customFormat="1" ht="39.950000000000003" customHeight="1">
      <c r="A14" s="94" t="s">
        <v>55</v>
      </c>
      <c r="B14" s="94" t="s">
        <v>326</v>
      </c>
      <c r="C14" s="95" t="s">
        <v>333</v>
      </c>
      <c r="D14" s="96">
        <v>8.9079999999999995</v>
      </c>
      <c r="E14" s="97">
        <v>8.4380000000000006</v>
      </c>
      <c r="F14" s="97">
        <v>2.8620000000000001</v>
      </c>
      <c r="G14" s="97">
        <v>0</v>
      </c>
      <c r="H14" s="97">
        <v>2.8620000000000001</v>
      </c>
      <c r="I14" s="97">
        <v>0</v>
      </c>
      <c r="J14" s="97">
        <v>0</v>
      </c>
      <c r="K14" s="97">
        <v>5.4569999999999999</v>
      </c>
      <c r="L14" s="97">
        <v>5.0309999999999997</v>
      </c>
      <c r="M14" s="97">
        <v>0.34399999999999997</v>
      </c>
      <c r="N14" s="97">
        <v>8.2000000000000003E-2</v>
      </c>
      <c r="O14" s="97">
        <v>0.11899999999999999</v>
      </c>
      <c r="P14" s="97">
        <v>3.5000000000000003E-2</v>
      </c>
      <c r="Q14" s="97">
        <v>0</v>
      </c>
      <c r="R14" s="97">
        <v>0</v>
      </c>
      <c r="S14" s="97">
        <v>8.4000000000000005E-2</v>
      </c>
      <c r="T14" s="97">
        <v>0</v>
      </c>
      <c r="U14" s="63">
        <v>47200</v>
      </c>
      <c r="V14" s="104">
        <f t="shared" si="0"/>
        <v>398273.6</v>
      </c>
      <c r="W14" s="97">
        <v>0.47</v>
      </c>
      <c r="X14" s="97">
        <v>0.47</v>
      </c>
      <c r="Y14" s="97">
        <v>0</v>
      </c>
      <c r="Z14" s="97">
        <v>0</v>
      </c>
      <c r="AA14" s="97">
        <v>0</v>
      </c>
      <c r="AB14" s="97">
        <v>0</v>
      </c>
      <c r="AC14" s="97">
        <v>0</v>
      </c>
      <c r="AD14" s="97">
        <v>0</v>
      </c>
      <c r="AE14" s="97">
        <v>0</v>
      </c>
      <c r="AF14" s="67">
        <v>23600</v>
      </c>
      <c r="AG14" s="70">
        <f t="shared" si="1"/>
        <v>11092</v>
      </c>
      <c r="AH14" s="70">
        <f t="shared" si="2"/>
        <v>28284.828000000001</v>
      </c>
      <c r="AI14" s="72">
        <f t="shared" si="3"/>
        <v>437650.42800000001</v>
      </c>
    </row>
    <row r="15" spans="1:35" s="89" customFormat="1" ht="39.950000000000003" customHeight="1">
      <c r="A15" s="94" t="s">
        <v>55</v>
      </c>
      <c r="B15" s="94" t="s">
        <v>326</v>
      </c>
      <c r="C15" s="95" t="s">
        <v>334</v>
      </c>
      <c r="D15" s="96">
        <v>25.834999999999901</v>
      </c>
      <c r="E15" s="97">
        <v>24.899999999999899</v>
      </c>
      <c r="F15" s="97">
        <v>4.3739999999999997</v>
      </c>
      <c r="G15" s="97">
        <v>1.496</v>
      </c>
      <c r="H15" s="97">
        <v>2.8780000000000001</v>
      </c>
      <c r="I15" s="97">
        <v>0</v>
      </c>
      <c r="J15" s="97">
        <v>0</v>
      </c>
      <c r="K15" s="97">
        <v>19.477999999999899</v>
      </c>
      <c r="L15" s="97">
        <v>7.1340000000000003</v>
      </c>
      <c r="M15" s="97">
        <v>0</v>
      </c>
      <c r="N15" s="97">
        <v>12.3439999999999</v>
      </c>
      <c r="O15" s="97">
        <v>1.048</v>
      </c>
      <c r="P15" s="97">
        <v>0.40200000000000002</v>
      </c>
      <c r="Q15" s="97">
        <v>0.64600000000000002</v>
      </c>
      <c r="R15" s="97">
        <v>0</v>
      </c>
      <c r="S15" s="97">
        <v>0</v>
      </c>
      <c r="T15" s="97">
        <v>0</v>
      </c>
      <c r="U15" s="63">
        <v>47200</v>
      </c>
      <c r="V15" s="104">
        <f t="shared" si="0"/>
        <v>1175280</v>
      </c>
      <c r="W15" s="97">
        <v>0.93500000000000005</v>
      </c>
      <c r="X15" s="97">
        <v>0.93500000000000005</v>
      </c>
      <c r="Y15" s="97">
        <v>0</v>
      </c>
      <c r="Z15" s="97">
        <v>0</v>
      </c>
      <c r="AA15" s="97">
        <v>0</v>
      </c>
      <c r="AB15" s="97">
        <v>0</v>
      </c>
      <c r="AC15" s="97">
        <v>0</v>
      </c>
      <c r="AD15" s="97">
        <v>0</v>
      </c>
      <c r="AE15" s="97">
        <v>0</v>
      </c>
      <c r="AF15" s="67">
        <v>23600</v>
      </c>
      <c r="AG15" s="70">
        <f t="shared" si="1"/>
        <v>22066</v>
      </c>
      <c r="AH15" s="70">
        <f t="shared" si="2"/>
        <v>60200.855999999803</v>
      </c>
      <c r="AI15" s="72">
        <f t="shared" si="3"/>
        <v>1257546.8559999999</v>
      </c>
    </row>
    <row r="16" spans="1:35" s="89" customFormat="1" ht="39.950000000000003" customHeight="1">
      <c r="A16" s="94" t="s">
        <v>55</v>
      </c>
      <c r="B16" s="94" t="s">
        <v>326</v>
      </c>
      <c r="C16" s="95" t="s">
        <v>335</v>
      </c>
      <c r="D16" s="96">
        <v>19.945</v>
      </c>
      <c r="E16" s="97">
        <v>18.802</v>
      </c>
      <c r="F16" s="97">
        <v>4.1120000000000001</v>
      </c>
      <c r="G16" s="97">
        <v>1.46</v>
      </c>
      <c r="H16" s="97">
        <v>2.6520000000000001</v>
      </c>
      <c r="I16" s="97">
        <v>0</v>
      </c>
      <c r="J16" s="97">
        <v>0</v>
      </c>
      <c r="K16" s="97">
        <v>14.641999999999999</v>
      </c>
      <c r="L16" s="97">
        <v>14.641999999999999</v>
      </c>
      <c r="M16" s="97">
        <v>0</v>
      </c>
      <c r="N16" s="97">
        <v>0</v>
      </c>
      <c r="O16" s="97">
        <v>4.8000000000000001E-2</v>
      </c>
      <c r="P16" s="97">
        <v>4.8000000000000001E-2</v>
      </c>
      <c r="Q16" s="97">
        <v>0</v>
      </c>
      <c r="R16" s="97">
        <v>0</v>
      </c>
      <c r="S16" s="97">
        <v>0</v>
      </c>
      <c r="T16" s="97">
        <v>0</v>
      </c>
      <c r="U16" s="63">
        <v>47200</v>
      </c>
      <c r="V16" s="104">
        <f t="shared" si="0"/>
        <v>887454.4</v>
      </c>
      <c r="W16" s="97">
        <v>1.143</v>
      </c>
      <c r="X16" s="97">
        <v>1.143</v>
      </c>
      <c r="Y16" s="97">
        <v>0</v>
      </c>
      <c r="Z16" s="97">
        <v>0</v>
      </c>
      <c r="AA16" s="97">
        <v>0</v>
      </c>
      <c r="AB16" s="97">
        <v>0</v>
      </c>
      <c r="AC16" s="97">
        <v>0</v>
      </c>
      <c r="AD16" s="97">
        <v>0</v>
      </c>
      <c r="AE16" s="97">
        <v>0</v>
      </c>
      <c r="AF16" s="67">
        <v>23600</v>
      </c>
      <c r="AG16" s="70">
        <f t="shared" si="1"/>
        <v>26974.799999999999</v>
      </c>
      <c r="AH16" s="70">
        <f t="shared" si="2"/>
        <v>71415.528000000006</v>
      </c>
      <c r="AI16" s="72">
        <f t="shared" si="3"/>
        <v>985844.728</v>
      </c>
    </row>
    <row r="17" spans="1:35" s="89" customFormat="1" ht="39.950000000000003" customHeight="1">
      <c r="A17" s="94" t="s">
        <v>55</v>
      </c>
      <c r="B17" s="94" t="s">
        <v>326</v>
      </c>
      <c r="C17" s="95" t="s">
        <v>336</v>
      </c>
      <c r="D17" s="96">
        <v>3.3119999999999998</v>
      </c>
      <c r="E17" s="97">
        <v>3.3119999999999998</v>
      </c>
      <c r="F17" s="97">
        <v>0.17</v>
      </c>
      <c r="G17" s="97">
        <v>0</v>
      </c>
      <c r="H17" s="97">
        <v>0.17</v>
      </c>
      <c r="I17" s="97">
        <v>0</v>
      </c>
      <c r="J17" s="97">
        <v>0</v>
      </c>
      <c r="K17" s="97">
        <v>3.1419999999999999</v>
      </c>
      <c r="L17" s="97">
        <v>2.9180000000000001</v>
      </c>
      <c r="M17" s="97">
        <v>0.224</v>
      </c>
      <c r="N17" s="97">
        <v>0</v>
      </c>
      <c r="O17" s="97">
        <v>0</v>
      </c>
      <c r="P17" s="97">
        <v>0</v>
      </c>
      <c r="Q17" s="97">
        <v>0</v>
      </c>
      <c r="R17" s="97">
        <v>0</v>
      </c>
      <c r="S17" s="97">
        <v>0</v>
      </c>
      <c r="T17" s="97">
        <v>0</v>
      </c>
      <c r="U17" s="63">
        <v>47200</v>
      </c>
      <c r="V17" s="104">
        <f t="shared" si="0"/>
        <v>156326.39999999999</v>
      </c>
      <c r="W17" s="97">
        <v>0</v>
      </c>
      <c r="X17" s="97">
        <v>0</v>
      </c>
      <c r="Y17" s="97">
        <v>0</v>
      </c>
      <c r="Z17" s="97">
        <v>0</v>
      </c>
      <c r="AA17" s="97">
        <v>0</v>
      </c>
      <c r="AB17" s="97">
        <v>0</v>
      </c>
      <c r="AC17" s="97">
        <v>0</v>
      </c>
      <c r="AD17" s="97">
        <v>0</v>
      </c>
      <c r="AE17" s="97">
        <v>0</v>
      </c>
      <c r="AF17" s="67">
        <v>23600</v>
      </c>
      <c r="AG17" s="70">
        <f t="shared" si="1"/>
        <v>0</v>
      </c>
      <c r="AH17" s="70">
        <f t="shared" si="2"/>
        <v>14434.68</v>
      </c>
      <c r="AI17" s="72">
        <f t="shared" si="3"/>
        <v>170761.08</v>
      </c>
    </row>
    <row r="18" spans="1:35" s="89" customFormat="1" ht="39.950000000000003" customHeight="1">
      <c r="A18" s="94" t="s">
        <v>55</v>
      </c>
      <c r="B18" s="94" t="s">
        <v>326</v>
      </c>
      <c r="C18" s="95" t="s">
        <v>337</v>
      </c>
      <c r="D18" s="96">
        <v>4.9130000000000003</v>
      </c>
      <c r="E18" s="97">
        <v>4.9130000000000003</v>
      </c>
      <c r="F18" s="97">
        <v>4.5119999999999996</v>
      </c>
      <c r="G18" s="97">
        <v>1.474</v>
      </c>
      <c r="H18" s="97">
        <v>3.0379999999999998</v>
      </c>
      <c r="I18" s="97">
        <v>0</v>
      </c>
      <c r="J18" s="97">
        <v>0</v>
      </c>
      <c r="K18" s="97">
        <v>0.40100000000000002</v>
      </c>
      <c r="L18" s="97">
        <v>0.40100000000000002</v>
      </c>
      <c r="M18" s="97">
        <v>0</v>
      </c>
      <c r="N18" s="97">
        <v>0</v>
      </c>
      <c r="O18" s="97">
        <v>0</v>
      </c>
      <c r="P18" s="97">
        <v>0</v>
      </c>
      <c r="Q18" s="97">
        <v>0</v>
      </c>
      <c r="R18" s="97">
        <v>0</v>
      </c>
      <c r="S18" s="97">
        <v>0</v>
      </c>
      <c r="T18" s="97">
        <v>0</v>
      </c>
      <c r="U18" s="63">
        <v>47200</v>
      </c>
      <c r="V18" s="104">
        <f t="shared" si="0"/>
        <v>231893.6</v>
      </c>
      <c r="W18" s="97">
        <v>0</v>
      </c>
      <c r="X18" s="97">
        <v>0</v>
      </c>
      <c r="Y18" s="97">
        <v>0</v>
      </c>
      <c r="Z18" s="97">
        <v>0</v>
      </c>
      <c r="AA18" s="97">
        <v>0</v>
      </c>
      <c r="AB18" s="97">
        <v>0</v>
      </c>
      <c r="AC18" s="97">
        <v>0</v>
      </c>
      <c r="AD18" s="97">
        <v>0</v>
      </c>
      <c r="AE18" s="97">
        <v>0</v>
      </c>
      <c r="AF18" s="67">
        <v>23600</v>
      </c>
      <c r="AG18" s="70">
        <f t="shared" si="1"/>
        <v>0</v>
      </c>
      <c r="AH18" s="70">
        <f t="shared" si="2"/>
        <v>7868.6279999999997</v>
      </c>
      <c r="AI18" s="72">
        <f t="shared" si="3"/>
        <v>239762.228</v>
      </c>
    </row>
    <row r="19" spans="1:35" s="89" customFormat="1" ht="39.950000000000003" customHeight="1">
      <c r="A19" s="94" t="s">
        <v>55</v>
      </c>
      <c r="B19" s="94" t="s">
        <v>326</v>
      </c>
      <c r="C19" s="95" t="s">
        <v>338</v>
      </c>
      <c r="D19" s="96">
        <v>63.524000000000001</v>
      </c>
      <c r="E19" s="97">
        <v>62.545999999999999</v>
      </c>
      <c r="F19" s="97">
        <v>6.2949999999999999</v>
      </c>
      <c r="G19" s="97">
        <v>1.804</v>
      </c>
      <c r="H19" s="97">
        <v>4.4909999999999997</v>
      </c>
      <c r="I19" s="97">
        <v>0</v>
      </c>
      <c r="J19" s="97">
        <v>0</v>
      </c>
      <c r="K19" s="97">
        <v>56.094999999999999</v>
      </c>
      <c r="L19" s="97">
        <v>52.524000000000001</v>
      </c>
      <c r="M19" s="97">
        <v>0</v>
      </c>
      <c r="N19" s="97">
        <v>3.5710000000000002</v>
      </c>
      <c r="O19" s="97">
        <v>0.156</v>
      </c>
      <c r="P19" s="97">
        <v>0</v>
      </c>
      <c r="Q19" s="97">
        <v>0.156</v>
      </c>
      <c r="R19" s="97">
        <v>0</v>
      </c>
      <c r="S19" s="97">
        <v>0</v>
      </c>
      <c r="T19" s="97">
        <v>0</v>
      </c>
      <c r="U19" s="63">
        <v>47200</v>
      </c>
      <c r="V19" s="104">
        <f t="shared" si="0"/>
        <v>2952171.2</v>
      </c>
      <c r="W19" s="97">
        <v>0.97799999999999998</v>
      </c>
      <c r="X19" s="97">
        <v>0.97799999999999998</v>
      </c>
      <c r="Y19" s="97">
        <v>0</v>
      </c>
      <c r="Z19" s="97">
        <v>0</v>
      </c>
      <c r="AA19" s="97">
        <v>0</v>
      </c>
      <c r="AB19" s="97">
        <v>0</v>
      </c>
      <c r="AC19" s="97">
        <v>0</v>
      </c>
      <c r="AD19" s="97">
        <v>0</v>
      </c>
      <c r="AE19" s="97">
        <v>0</v>
      </c>
      <c r="AF19" s="67">
        <v>23600</v>
      </c>
      <c r="AG19" s="70">
        <f t="shared" si="1"/>
        <v>23080.799999999999</v>
      </c>
      <c r="AH19" s="70">
        <f t="shared" si="2"/>
        <v>251246.28</v>
      </c>
      <c r="AI19" s="72">
        <f t="shared" si="3"/>
        <v>3226498.28</v>
      </c>
    </row>
    <row r="20" spans="1:35" s="89" customFormat="1" ht="39.950000000000003" customHeight="1">
      <c r="A20" s="94" t="s">
        <v>55</v>
      </c>
      <c r="B20" s="94" t="s">
        <v>326</v>
      </c>
      <c r="C20" s="95" t="s">
        <v>339</v>
      </c>
      <c r="D20" s="96">
        <v>25.693000000000001</v>
      </c>
      <c r="E20" s="97">
        <v>25.693000000000001</v>
      </c>
      <c r="F20" s="97">
        <v>1.609</v>
      </c>
      <c r="G20" s="97">
        <v>0</v>
      </c>
      <c r="H20" s="97">
        <v>1.609</v>
      </c>
      <c r="I20" s="97">
        <v>0</v>
      </c>
      <c r="J20" s="97">
        <v>0</v>
      </c>
      <c r="K20" s="97">
        <v>21.134</v>
      </c>
      <c r="L20" s="97">
        <v>20.318000000000001</v>
      </c>
      <c r="M20" s="97">
        <v>0.56200000000000006</v>
      </c>
      <c r="N20" s="97">
        <v>0.254</v>
      </c>
      <c r="O20" s="97">
        <v>2.95</v>
      </c>
      <c r="P20" s="97">
        <v>0</v>
      </c>
      <c r="Q20" s="97">
        <v>2.95</v>
      </c>
      <c r="R20" s="97">
        <v>0</v>
      </c>
      <c r="S20" s="97">
        <v>0</v>
      </c>
      <c r="T20" s="97">
        <v>0</v>
      </c>
      <c r="U20" s="63">
        <v>47200</v>
      </c>
      <c r="V20" s="104">
        <f t="shared" si="0"/>
        <v>1212709.6000000001</v>
      </c>
      <c r="W20" s="97">
        <v>0</v>
      </c>
      <c r="X20" s="97">
        <v>0</v>
      </c>
      <c r="Y20" s="97">
        <v>0</v>
      </c>
      <c r="Z20" s="97">
        <v>0</v>
      </c>
      <c r="AA20" s="97">
        <v>0</v>
      </c>
      <c r="AB20" s="97">
        <v>0</v>
      </c>
      <c r="AC20" s="97">
        <v>0</v>
      </c>
      <c r="AD20" s="97">
        <v>0</v>
      </c>
      <c r="AE20" s="97">
        <v>0</v>
      </c>
      <c r="AF20" s="67">
        <v>23600</v>
      </c>
      <c r="AG20" s="70">
        <f t="shared" si="1"/>
        <v>0</v>
      </c>
      <c r="AH20" s="70">
        <f t="shared" si="2"/>
        <v>96748.296000000002</v>
      </c>
      <c r="AI20" s="72">
        <f t="shared" si="3"/>
        <v>1309457.8959999999</v>
      </c>
    </row>
    <row r="21" spans="1:35" s="89" customFormat="1" ht="39.950000000000003" customHeight="1">
      <c r="A21" s="94" t="s">
        <v>55</v>
      </c>
      <c r="B21" s="94" t="s">
        <v>326</v>
      </c>
      <c r="C21" s="95" t="s">
        <v>340</v>
      </c>
      <c r="D21" s="96">
        <v>7.0000000000000007E-2</v>
      </c>
      <c r="E21" s="97">
        <v>7.0000000000000007E-2</v>
      </c>
      <c r="F21" s="97">
        <v>0</v>
      </c>
      <c r="G21" s="97">
        <v>0</v>
      </c>
      <c r="H21" s="97">
        <v>0</v>
      </c>
      <c r="I21" s="97">
        <v>0</v>
      </c>
      <c r="J21" s="97">
        <v>0</v>
      </c>
      <c r="K21" s="97">
        <v>7.0000000000000007E-2</v>
      </c>
      <c r="L21" s="97">
        <v>7.0000000000000007E-2</v>
      </c>
      <c r="M21" s="97">
        <v>0</v>
      </c>
      <c r="N21" s="97">
        <v>0</v>
      </c>
      <c r="O21" s="97">
        <v>0</v>
      </c>
      <c r="P21" s="97">
        <v>0</v>
      </c>
      <c r="Q21" s="97">
        <v>0</v>
      </c>
      <c r="R21" s="97">
        <v>0</v>
      </c>
      <c r="S21" s="97">
        <v>0</v>
      </c>
      <c r="T21" s="97">
        <v>0</v>
      </c>
      <c r="U21" s="63">
        <v>47200</v>
      </c>
      <c r="V21" s="104">
        <f t="shared" si="0"/>
        <v>3304</v>
      </c>
      <c r="W21" s="97">
        <v>0</v>
      </c>
      <c r="X21" s="97">
        <v>0</v>
      </c>
      <c r="Y21" s="97">
        <v>0</v>
      </c>
      <c r="Z21" s="97">
        <v>0</v>
      </c>
      <c r="AA21" s="97">
        <v>0</v>
      </c>
      <c r="AB21" s="97">
        <v>0</v>
      </c>
      <c r="AC21" s="97">
        <v>0</v>
      </c>
      <c r="AD21" s="97">
        <v>0</v>
      </c>
      <c r="AE21" s="97">
        <v>0</v>
      </c>
      <c r="AF21" s="67">
        <v>23600</v>
      </c>
      <c r="AG21" s="70">
        <f t="shared" si="1"/>
        <v>0</v>
      </c>
      <c r="AH21" s="70">
        <f t="shared" si="2"/>
        <v>315</v>
      </c>
      <c r="AI21" s="72">
        <f t="shared" si="3"/>
        <v>3619</v>
      </c>
    </row>
    <row r="22" spans="1:35" s="89" customFormat="1" ht="39.950000000000003" customHeight="1">
      <c r="A22" s="94" t="s">
        <v>55</v>
      </c>
      <c r="B22" s="94" t="s">
        <v>326</v>
      </c>
      <c r="C22" s="95" t="s">
        <v>341</v>
      </c>
      <c r="D22" s="96">
        <v>6.26</v>
      </c>
      <c r="E22" s="97">
        <v>5.6870000000000003</v>
      </c>
      <c r="F22" s="97">
        <v>2.19</v>
      </c>
      <c r="G22" s="97">
        <v>1.3819999999999999</v>
      </c>
      <c r="H22" s="97">
        <v>0.80800000000000005</v>
      </c>
      <c r="I22" s="97">
        <v>0</v>
      </c>
      <c r="J22" s="97">
        <v>0</v>
      </c>
      <c r="K22" s="97">
        <v>3.456</v>
      </c>
      <c r="L22" s="97">
        <v>3.456</v>
      </c>
      <c r="M22" s="97">
        <v>0</v>
      </c>
      <c r="N22" s="97">
        <v>0</v>
      </c>
      <c r="O22" s="97">
        <v>4.1000000000000002E-2</v>
      </c>
      <c r="P22" s="97">
        <v>4.1000000000000002E-2</v>
      </c>
      <c r="Q22" s="97">
        <v>0</v>
      </c>
      <c r="R22" s="97">
        <v>0</v>
      </c>
      <c r="S22" s="97">
        <v>0</v>
      </c>
      <c r="T22" s="97">
        <v>0</v>
      </c>
      <c r="U22" s="63">
        <v>47200</v>
      </c>
      <c r="V22" s="104">
        <f t="shared" si="0"/>
        <v>268426.40000000002</v>
      </c>
      <c r="W22" s="97">
        <v>0.57299999999999995</v>
      </c>
      <c r="X22" s="97">
        <v>0.57299999999999995</v>
      </c>
      <c r="Y22" s="97">
        <v>0</v>
      </c>
      <c r="Z22" s="97">
        <v>0</v>
      </c>
      <c r="AA22" s="97">
        <v>0</v>
      </c>
      <c r="AB22" s="97">
        <v>0</v>
      </c>
      <c r="AC22" s="97">
        <v>0</v>
      </c>
      <c r="AD22" s="97">
        <v>0</v>
      </c>
      <c r="AE22" s="97">
        <v>0</v>
      </c>
      <c r="AF22" s="67">
        <v>23600</v>
      </c>
      <c r="AG22" s="70">
        <f t="shared" si="1"/>
        <v>13522.8</v>
      </c>
      <c r="AH22" s="70">
        <f t="shared" si="2"/>
        <v>18495.36</v>
      </c>
      <c r="AI22" s="72">
        <f t="shared" si="3"/>
        <v>300444.56</v>
      </c>
    </row>
    <row r="23" spans="1:35" s="89" customFormat="1" ht="39.950000000000003" customHeight="1">
      <c r="A23" s="94" t="s">
        <v>55</v>
      </c>
      <c r="B23" s="94" t="s">
        <v>326</v>
      </c>
      <c r="C23" s="95" t="s">
        <v>342</v>
      </c>
      <c r="D23" s="96">
        <v>8.6590000000000007</v>
      </c>
      <c r="E23" s="97">
        <v>8.2880000000000003</v>
      </c>
      <c r="F23" s="97">
        <v>0.81299999999999994</v>
      </c>
      <c r="G23" s="97">
        <v>0</v>
      </c>
      <c r="H23" s="97">
        <v>0.81299999999999994</v>
      </c>
      <c r="I23" s="97">
        <v>0</v>
      </c>
      <c r="J23" s="97">
        <v>0</v>
      </c>
      <c r="K23" s="97">
        <v>6.024</v>
      </c>
      <c r="L23" s="97">
        <v>6.024</v>
      </c>
      <c r="M23" s="97">
        <v>0</v>
      </c>
      <c r="N23" s="97">
        <v>0</v>
      </c>
      <c r="O23" s="97">
        <v>1.4510000000000001</v>
      </c>
      <c r="P23" s="97">
        <v>4.9000000000000002E-2</v>
      </c>
      <c r="Q23" s="97">
        <v>1.4019999999999999</v>
      </c>
      <c r="R23" s="97">
        <v>0</v>
      </c>
      <c r="S23" s="97">
        <v>0</v>
      </c>
      <c r="T23" s="97">
        <v>0</v>
      </c>
      <c r="U23" s="63">
        <v>47200</v>
      </c>
      <c r="V23" s="104">
        <f t="shared" si="0"/>
        <v>391193.59999999998</v>
      </c>
      <c r="W23" s="97">
        <v>0.371</v>
      </c>
      <c r="X23" s="97">
        <v>0.371</v>
      </c>
      <c r="Y23" s="97">
        <v>0</v>
      </c>
      <c r="Z23" s="97">
        <v>0</v>
      </c>
      <c r="AA23" s="97">
        <v>0</v>
      </c>
      <c r="AB23" s="97">
        <v>0</v>
      </c>
      <c r="AC23" s="97">
        <v>0</v>
      </c>
      <c r="AD23" s="97">
        <v>0</v>
      </c>
      <c r="AE23" s="97">
        <v>0</v>
      </c>
      <c r="AF23" s="67">
        <v>23600</v>
      </c>
      <c r="AG23" s="70">
        <f t="shared" si="1"/>
        <v>8755.6</v>
      </c>
      <c r="AH23" s="70">
        <f t="shared" si="2"/>
        <v>28200.671999999999</v>
      </c>
      <c r="AI23" s="72">
        <f t="shared" si="3"/>
        <v>428149.87199999997</v>
      </c>
    </row>
    <row r="24" spans="1:35" s="89" customFormat="1" ht="39.950000000000003" customHeight="1">
      <c r="A24" s="94" t="s">
        <v>55</v>
      </c>
      <c r="B24" s="94" t="s">
        <v>326</v>
      </c>
      <c r="C24" s="95" t="s">
        <v>343</v>
      </c>
      <c r="D24" s="96">
        <v>11.5</v>
      </c>
      <c r="E24" s="97">
        <v>10.683999999999999</v>
      </c>
      <c r="F24" s="97">
        <v>3.6230000000000002</v>
      </c>
      <c r="G24" s="97">
        <v>1.3160000000000001</v>
      </c>
      <c r="H24" s="97">
        <v>2.3069999999999999</v>
      </c>
      <c r="I24" s="97">
        <v>0</v>
      </c>
      <c r="J24" s="97">
        <v>0</v>
      </c>
      <c r="K24" s="97">
        <v>6.7809999999999997</v>
      </c>
      <c r="L24" s="97">
        <v>6.7809999999999997</v>
      </c>
      <c r="M24" s="97">
        <v>0</v>
      </c>
      <c r="N24" s="97">
        <v>0</v>
      </c>
      <c r="O24" s="97">
        <v>0.28000000000000003</v>
      </c>
      <c r="P24" s="97">
        <v>0.214</v>
      </c>
      <c r="Q24" s="97">
        <v>0</v>
      </c>
      <c r="R24" s="97">
        <v>0</v>
      </c>
      <c r="S24" s="97">
        <v>6.6000000000000003E-2</v>
      </c>
      <c r="T24" s="97">
        <v>0</v>
      </c>
      <c r="U24" s="63">
        <v>47200</v>
      </c>
      <c r="V24" s="104">
        <f t="shared" si="0"/>
        <v>504284.8</v>
      </c>
      <c r="W24" s="97">
        <v>0.81599999999999995</v>
      </c>
      <c r="X24" s="97">
        <v>0.81599999999999995</v>
      </c>
      <c r="Y24" s="97">
        <v>0</v>
      </c>
      <c r="Z24" s="97">
        <v>0</v>
      </c>
      <c r="AA24" s="97">
        <v>0</v>
      </c>
      <c r="AB24" s="97">
        <v>0</v>
      </c>
      <c r="AC24" s="97">
        <v>0</v>
      </c>
      <c r="AD24" s="97">
        <v>0</v>
      </c>
      <c r="AE24" s="97">
        <v>0</v>
      </c>
      <c r="AF24" s="67">
        <v>23600</v>
      </c>
      <c r="AG24" s="70">
        <f t="shared" si="1"/>
        <v>19257.599999999999</v>
      </c>
      <c r="AH24" s="70">
        <f t="shared" si="2"/>
        <v>35383.811999999998</v>
      </c>
      <c r="AI24" s="72">
        <f t="shared" si="3"/>
        <v>558926.21200000006</v>
      </c>
    </row>
    <row r="25" spans="1:35" s="89" customFormat="1" ht="39.950000000000003" customHeight="1">
      <c r="A25" s="94" t="s">
        <v>55</v>
      </c>
      <c r="B25" s="94" t="s">
        <v>326</v>
      </c>
      <c r="C25" s="95" t="s">
        <v>344</v>
      </c>
      <c r="D25" s="96">
        <v>25.048999999999999</v>
      </c>
      <c r="E25" s="97">
        <v>25.048999999999999</v>
      </c>
      <c r="F25" s="97">
        <v>3.0720000000000001</v>
      </c>
      <c r="G25" s="97">
        <v>1.7</v>
      </c>
      <c r="H25" s="97">
        <v>1.3720000000000001</v>
      </c>
      <c r="I25" s="97">
        <v>0</v>
      </c>
      <c r="J25" s="97">
        <v>0</v>
      </c>
      <c r="K25" s="97">
        <v>21.977</v>
      </c>
      <c r="L25" s="97">
        <v>20.03</v>
      </c>
      <c r="M25" s="97">
        <v>0.56200000000000006</v>
      </c>
      <c r="N25" s="97">
        <v>1.385</v>
      </c>
      <c r="O25" s="97">
        <v>0</v>
      </c>
      <c r="P25" s="97">
        <v>0</v>
      </c>
      <c r="Q25" s="97">
        <v>0</v>
      </c>
      <c r="R25" s="97">
        <v>0</v>
      </c>
      <c r="S25" s="97">
        <v>0</v>
      </c>
      <c r="T25" s="97">
        <v>0</v>
      </c>
      <c r="U25" s="63">
        <v>47200</v>
      </c>
      <c r="V25" s="104">
        <f t="shared" si="0"/>
        <v>1182312.8</v>
      </c>
      <c r="W25" s="97">
        <v>0</v>
      </c>
      <c r="X25" s="97">
        <v>0</v>
      </c>
      <c r="Y25" s="97">
        <v>0</v>
      </c>
      <c r="Z25" s="97">
        <v>0</v>
      </c>
      <c r="AA25" s="97">
        <v>0</v>
      </c>
      <c r="AB25" s="97">
        <v>0</v>
      </c>
      <c r="AC25" s="97">
        <v>0</v>
      </c>
      <c r="AD25" s="97">
        <v>0</v>
      </c>
      <c r="AE25" s="97">
        <v>0</v>
      </c>
      <c r="AF25" s="67">
        <v>23600</v>
      </c>
      <c r="AG25" s="70">
        <f t="shared" si="1"/>
        <v>0</v>
      </c>
      <c r="AH25" s="70">
        <f t="shared" si="2"/>
        <v>99454.368000000002</v>
      </c>
      <c r="AI25" s="72">
        <f t="shared" si="3"/>
        <v>1281767.1680000001</v>
      </c>
    </row>
    <row r="26" spans="1:35" s="89" customFormat="1" ht="39.950000000000003" customHeight="1">
      <c r="A26" s="98" t="s">
        <v>55</v>
      </c>
      <c r="B26" s="98" t="s">
        <v>326</v>
      </c>
      <c r="C26" s="99" t="s">
        <v>345</v>
      </c>
      <c r="D26" s="100">
        <v>2.097</v>
      </c>
      <c r="E26" s="101">
        <v>2.097</v>
      </c>
      <c r="F26" s="101">
        <v>0</v>
      </c>
      <c r="G26" s="101">
        <v>0</v>
      </c>
      <c r="H26" s="101">
        <v>0</v>
      </c>
      <c r="I26" s="101">
        <v>0</v>
      </c>
      <c r="J26" s="101">
        <v>0</v>
      </c>
      <c r="K26" s="101">
        <v>2.097</v>
      </c>
      <c r="L26" s="101">
        <v>2.097</v>
      </c>
      <c r="M26" s="101">
        <v>0</v>
      </c>
      <c r="N26" s="101">
        <v>0</v>
      </c>
      <c r="O26" s="101">
        <v>0</v>
      </c>
      <c r="P26" s="101">
        <v>0</v>
      </c>
      <c r="Q26" s="101">
        <v>0</v>
      </c>
      <c r="R26" s="101">
        <v>0</v>
      </c>
      <c r="S26" s="105">
        <v>0</v>
      </c>
      <c r="T26" s="105">
        <v>0</v>
      </c>
      <c r="U26" s="106">
        <v>47200</v>
      </c>
      <c r="V26" s="107">
        <f t="shared" si="0"/>
        <v>98978.4</v>
      </c>
      <c r="W26" s="101">
        <v>0</v>
      </c>
      <c r="X26" s="105">
        <v>0</v>
      </c>
      <c r="Y26" s="105">
        <v>0</v>
      </c>
      <c r="Z26" s="101">
        <v>0</v>
      </c>
      <c r="AA26" s="101">
        <v>0</v>
      </c>
      <c r="AB26" s="101">
        <v>0</v>
      </c>
      <c r="AC26" s="101">
        <v>0</v>
      </c>
      <c r="AD26" s="101">
        <v>0</v>
      </c>
      <c r="AE26" s="101">
        <v>0</v>
      </c>
      <c r="AF26" s="82">
        <v>23600</v>
      </c>
      <c r="AG26" s="83">
        <f t="shared" si="1"/>
        <v>0</v>
      </c>
      <c r="AH26" s="83">
        <f t="shared" si="2"/>
        <v>9436.5</v>
      </c>
      <c r="AI26" s="85">
        <f t="shared" si="3"/>
        <v>108414.9</v>
      </c>
    </row>
    <row r="27" spans="1:35" s="90" customFormat="1" ht="39.950000000000003" customHeight="1">
      <c r="A27" s="282" t="s">
        <v>13</v>
      </c>
      <c r="B27" s="282"/>
      <c r="C27" s="282"/>
      <c r="D27" s="102">
        <f>SUM(D7:D26)</f>
        <v>236.54599999999999</v>
      </c>
      <c r="E27" s="102">
        <f t="shared" ref="E27:AI27" si="4">SUM(E7:E26)</f>
        <v>227.697</v>
      </c>
      <c r="F27" s="102">
        <f t="shared" si="4"/>
        <v>35.68</v>
      </c>
      <c r="G27" s="102">
        <f t="shared" si="4"/>
        <v>11.568</v>
      </c>
      <c r="H27" s="102">
        <f t="shared" si="4"/>
        <v>24.111999999999998</v>
      </c>
      <c r="I27" s="102">
        <f t="shared" si="4"/>
        <v>0</v>
      </c>
      <c r="J27" s="102">
        <f t="shared" si="4"/>
        <v>0</v>
      </c>
      <c r="K27" s="102">
        <f t="shared" si="4"/>
        <v>178.83500000000001</v>
      </c>
      <c r="L27" s="102">
        <f t="shared" si="4"/>
        <v>159.083</v>
      </c>
      <c r="M27" s="102">
        <f t="shared" si="4"/>
        <v>1.6919999999999999</v>
      </c>
      <c r="N27" s="102">
        <f t="shared" si="4"/>
        <v>18.059999999999899</v>
      </c>
      <c r="O27" s="102">
        <f t="shared" si="4"/>
        <v>13.182</v>
      </c>
      <c r="P27" s="102">
        <f t="shared" si="4"/>
        <v>3.4359999999999999</v>
      </c>
      <c r="Q27" s="102">
        <f t="shared" si="4"/>
        <v>5.1539999999999999</v>
      </c>
      <c r="R27" s="102">
        <f t="shared" si="4"/>
        <v>2.9929999999999999</v>
      </c>
      <c r="S27" s="102">
        <f t="shared" si="4"/>
        <v>0.16300000000000001</v>
      </c>
      <c r="T27" s="102">
        <f t="shared" si="4"/>
        <v>1.4359999999999999</v>
      </c>
      <c r="U27" s="102">
        <v>47200</v>
      </c>
      <c r="V27" s="102">
        <f t="shared" si="4"/>
        <v>10747298.4</v>
      </c>
      <c r="W27" s="102">
        <f t="shared" si="4"/>
        <v>5.2859999999999996</v>
      </c>
      <c r="X27" s="102">
        <f t="shared" si="4"/>
        <v>5.2859999999999996</v>
      </c>
      <c r="Y27" s="102">
        <f t="shared" si="4"/>
        <v>0</v>
      </c>
      <c r="Z27" s="102">
        <f t="shared" si="4"/>
        <v>0</v>
      </c>
      <c r="AA27" s="102">
        <f t="shared" si="4"/>
        <v>0</v>
      </c>
      <c r="AB27" s="102">
        <f t="shared" si="4"/>
        <v>3.5630000000000002</v>
      </c>
      <c r="AC27" s="102">
        <f t="shared" si="4"/>
        <v>0.41199999999999998</v>
      </c>
      <c r="AD27" s="102">
        <f t="shared" si="4"/>
        <v>0</v>
      </c>
      <c r="AE27" s="102">
        <f t="shared" si="4"/>
        <v>3.1509999999999998</v>
      </c>
      <c r="AF27" s="102">
        <v>23600</v>
      </c>
      <c r="AG27" s="102">
        <f t="shared" si="4"/>
        <v>208836.4</v>
      </c>
      <c r="AH27" s="102">
        <f t="shared" si="4"/>
        <v>804457.02</v>
      </c>
      <c r="AI27" s="102">
        <f t="shared" si="4"/>
        <v>11760591.82</v>
      </c>
    </row>
    <row r="28" spans="1:35" ht="33" customHeight="1">
      <c r="A28" s="283" t="s">
        <v>346</v>
      </c>
      <c r="B28" s="283"/>
      <c r="C28" s="283"/>
      <c r="D28" s="283"/>
      <c r="E28" s="283"/>
      <c r="F28" s="283"/>
      <c r="G28" s="283"/>
      <c r="H28" s="283"/>
      <c r="I28" s="283"/>
      <c r="J28" s="283"/>
      <c r="K28" s="283"/>
      <c r="L28" s="283"/>
      <c r="M28" s="283"/>
      <c r="N28" s="283"/>
      <c r="O28" s="283"/>
      <c r="P28" s="283"/>
      <c r="Q28" s="283"/>
      <c r="R28" s="284"/>
      <c r="S28" s="284"/>
      <c r="T28" s="284"/>
      <c r="U28" s="285"/>
      <c r="V28" s="286"/>
      <c r="W28" s="287"/>
      <c r="X28" s="283"/>
      <c r="Y28" s="283"/>
      <c r="Z28" s="283"/>
      <c r="AA28" s="283"/>
      <c r="AB28" s="283"/>
      <c r="AC28" s="283"/>
      <c r="AD28" s="283"/>
      <c r="AE28" s="283"/>
      <c r="AF28" s="283"/>
      <c r="AG28" s="284"/>
      <c r="AH28" s="284"/>
      <c r="AI28" s="284"/>
    </row>
    <row r="29" spans="1:35" ht="20.100000000000001" customHeight="1"/>
    <row r="30" spans="1:35" ht="20.100000000000001" customHeight="1"/>
    <row r="31" spans="1:35" ht="20.100000000000001" customHeight="1"/>
    <row r="32" spans="1:3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sheetData>
  <mergeCells count="30">
    <mergeCell ref="AC4:AE4"/>
    <mergeCell ref="A27:C27"/>
    <mergeCell ref="A28:AI28"/>
    <mergeCell ref="A3:A6"/>
    <mergeCell ref="B3:B6"/>
    <mergeCell ref="C3:C6"/>
    <mergeCell ref="D3:D6"/>
    <mergeCell ref="E4:E6"/>
    <mergeCell ref="F5:F6"/>
    <mergeCell ref="I5:I6"/>
    <mergeCell ref="K5:K6"/>
    <mergeCell ref="O5:O6"/>
    <mergeCell ref="U3:U6"/>
    <mergeCell ref="V3:V6"/>
    <mergeCell ref="W4:W6"/>
    <mergeCell ref="AB4:AB6"/>
    <mergeCell ref="F4:H4"/>
    <mergeCell ref="I4:J4"/>
    <mergeCell ref="K4:N4"/>
    <mergeCell ref="O4:T4"/>
    <mergeCell ref="X4:AA4"/>
    <mergeCell ref="A1:AI1"/>
    <mergeCell ref="B2:AI2"/>
    <mergeCell ref="E3:T3"/>
    <mergeCell ref="W3:AA3"/>
    <mergeCell ref="AB3:AE3"/>
    <mergeCell ref="AF3:AF6"/>
    <mergeCell ref="AG3:AG6"/>
    <mergeCell ref="AH3:AH6"/>
    <mergeCell ref="AI3:AI6"/>
  </mergeCells>
  <phoneticPr fontId="69" type="noConversion"/>
  <hyperlinks>
    <hyperlink ref="A1" location="'Sheet3'!A1" display="旺苍嘉川化工园区基础设施建设项目自来村五组征收土地补偿复核公示表"/>
  </hyperlinks>
  <printOptions horizontalCentered="1"/>
  <pageMargins left="0.62986111111111098" right="0.23611111111111099" top="0.62986111111111098" bottom="0.74791666666666701" header="0.5" footer="0.47222222222222199"/>
  <pageSetup paperSize="8" scale="72"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AI89"/>
  <sheetViews>
    <sheetView topLeftCell="N1" workbookViewId="0">
      <pane ySplit="6" topLeftCell="A67" activePane="bottomLeft" state="frozen"/>
      <selection pane="bottomLeft" activeCell="E7" sqref="E1:AI1048576"/>
    </sheetView>
  </sheetViews>
  <sheetFormatPr defaultColWidth="8.85546875" defaultRowHeight="15"/>
  <cols>
    <col min="1" max="1" width="10" style="42" customWidth="1"/>
    <col min="2" max="2" width="12.85546875" style="42" customWidth="1"/>
    <col min="3" max="3" width="11.5703125" style="43" customWidth="1"/>
    <col min="4" max="4" width="10" style="44" customWidth="1"/>
    <col min="5" max="20" width="16.85546875" style="45" customWidth="1"/>
    <col min="21" max="21" width="16.85546875" style="46" customWidth="1"/>
    <col min="22" max="22" width="16.85546875" style="47" customWidth="1"/>
    <col min="23" max="24" width="16.85546875" style="46" customWidth="1"/>
    <col min="25" max="25" width="16.85546875" style="45" customWidth="1"/>
    <col min="26" max="31" width="16.85546875" style="46" customWidth="1"/>
    <col min="32" max="32" width="16.85546875" style="48" customWidth="1"/>
    <col min="33" max="34" width="16.85546875" style="45" customWidth="1"/>
    <col min="35" max="35" width="16.85546875" style="49" customWidth="1"/>
    <col min="36" max="16384" width="8.85546875" style="45"/>
  </cols>
  <sheetData>
    <row r="1" spans="1:35" ht="47.1" customHeight="1">
      <c r="A1" s="217" t="s">
        <v>347</v>
      </c>
      <c r="B1" s="217"/>
      <c r="C1" s="217"/>
      <c r="D1" s="277"/>
      <c r="E1" s="217"/>
      <c r="F1" s="217"/>
      <c r="G1" s="217"/>
      <c r="H1" s="217"/>
      <c r="I1" s="217"/>
      <c r="J1" s="217"/>
      <c r="K1" s="217"/>
      <c r="L1" s="217"/>
      <c r="M1" s="217"/>
      <c r="N1" s="217"/>
      <c r="O1" s="217"/>
      <c r="P1" s="217"/>
      <c r="Q1" s="217"/>
      <c r="R1" s="217"/>
      <c r="S1" s="217"/>
      <c r="T1" s="217"/>
      <c r="U1" s="239"/>
      <c r="V1" s="239"/>
      <c r="W1" s="239"/>
      <c r="X1" s="239"/>
      <c r="Y1" s="217"/>
      <c r="Z1" s="239"/>
      <c r="AA1" s="239"/>
      <c r="AB1" s="239"/>
      <c r="AC1" s="239"/>
      <c r="AD1" s="239"/>
      <c r="AE1" s="239"/>
      <c r="AF1" s="238"/>
      <c r="AG1" s="217"/>
      <c r="AH1" s="217"/>
      <c r="AI1" s="291"/>
    </row>
    <row r="2" spans="1:35" ht="13.5">
      <c r="A2" s="50"/>
      <c r="B2" s="221" t="s">
        <v>1</v>
      </c>
      <c r="C2" s="278"/>
      <c r="D2" s="279"/>
      <c r="E2" s="280"/>
      <c r="F2" s="280"/>
      <c r="G2" s="280"/>
      <c r="H2" s="280"/>
      <c r="I2" s="280"/>
      <c r="J2" s="280"/>
      <c r="K2" s="280"/>
      <c r="L2" s="280"/>
      <c r="M2" s="280"/>
      <c r="N2" s="280"/>
      <c r="O2" s="280"/>
      <c r="P2" s="280"/>
      <c r="Q2" s="280"/>
      <c r="R2" s="280"/>
      <c r="S2" s="280"/>
      <c r="T2" s="280"/>
      <c r="U2" s="221"/>
      <c r="V2" s="221"/>
      <c r="W2" s="221"/>
      <c r="X2" s="221"/>
      <c r="Y2" s="280"/>
      <c r="Z2" s="221"/>
      <c r="AA2" s="221"/>
      <c r="AB2" s="221"/>
      <c r="AC2" s="221"/>
      <c r="AD2" s="221"/>
      <c r="AE2" s="221"/>
      <c r="AF2" s="278"/>
      <c r="AG2" s="280"/>
      <c r="AH2" s="280"/>
      <c r="AI2" s="292"/>
    </row>
    <row r="3" spans="1:35" s="38" customFormat="1" ht="20.100000000000001" customHeight="1">
      <c r="A3" s="226" t="s">
        <v>2</v>
      </c>
      <c r="B3" s="226" t="s">
        <v>3</v>
      </c>
      <c r="C3" s="226" t="s">
        <v>4</v>
      </c>
      <c r="D3" s="226" t="s">
        <v>5</v>
      </c>
      <c r="E3" s="293" t="s">
        <v>6</v>
      </c>
      <c r="F3" s="293"/>
      <c r="G3" s="293"/>
      <c r="H3" s="293"/>
      <c r="I3" s="293"/>
      <c r="J3" s="293"/>
      <c r="K3" s="293"/>
      <c r="L3" s="293"/>
      <c r="M3" s="293"/>
      <c r="N3" s="293"/>
      <c r="O3" s="293"/>
      <c r="P3" s="293"/>
      <c r="Q3" s="293"/>
      <c r="R3" s="293"/>
      <c r="S3" s="293"/>
      <c r="T3" s="293"/>
      <c r="U3" s="301" t="s">
        <v>324</v>
      </c>
      <c r="V3" s="302" t="s">
        <v>325</v>
      </c>
      <c r="W3" s="293" t="s">
        <v>9</v>
      </c>
      <c r="X3" s="293"/>
      <c r="Y3" s="293"/>
      <c r="Z3" s="293"/>
      <c r="AA3" s="293"/>
      <c r="AB3" s="293" t="s">
        <v>10</v>
      </c>
      <c r="AC3" s="293"/>
      <c r="AD3" s="293"/>
      <c r="AE3" s="293"/>
      <c r="AF3" s="303" t="s">
        <v>148</v>
      </c>
      <c r="AG3" s="302" t="s">
        <v>149</v>
      </c>
      <c r="AH3" s="302" t="s">
        <v>348</v>
      </c>
      <c r="AI3" s="261" t="s">
        <v>12</v>
      </c>
    </row>
    <row r="4" spans="1:35" s="38" customFormat="1" ht="17.100000000000001" customHeight="1">
      <c r="A4" s="226"/>
      <c r="B4" s="226"/>
      <c r="C4" s="226"/>
      <c r="D4" s="226"/>
      <c r="E4" s="293" t="s">
        <v>13</v>
      </c>
      <c r="F4" s="293" t="s">
        <v>14</v>
      </c>
      <c r="G4" s="293"/>
      <c r="H4" s="293"/>
      <c r="I4" s="293" t="s">
        <v>15</v>
      </c>
      <c r="J4" s="293"/>
      <c r="K4" s="293" t="s">
        <v>16</v>
      </c>
      <c r="L4" s="293"/>
      <c r="M4" s="293"/>
      <c r="N4" s="293"/>
      <c r="O4" s="293" t="s">
        <v>17</v>
      </c>
      <c r="P4" s="293"/>
      <c r="Q4" s="293"/>
      <c r="R4" s="293"/>
      <c r="S4" s="293"/>
      <c r="T4" s="293"/>
      <c r="U4" s="301"/>
      <c r="V4" s="302"/>
      <c r="W4" s="293" t="s">
        <v>13</v>
      </c>
      <c r="X4" s="293" t="s">
        <v>9</v>
      </c>
      <c r="Y4" s="293"/>
      <c r="Z4" s="293"/>
      <c r="AA4" s="293"/>
      <c r="AB4" s="293" t="s">
        <v>13</v>
      </c>
      <c r="AC4" s="293" t="s">
        <v>10</v>
      </c>
      <c r="AD4" s="293"/>
      <c r="AE4" s="293"/>
      <c r="AF4" s="303"/>
      <c r="AG4" s="302"/>
      <c r="AH4" s="302"/>
      <c r="AI4" s="261"/>
    </row>
    <row r="5" spans="1:35" s="39" customFormat="1" ht="24.95" customHeight="1">
      <c r="A5" s="226"/>
      <c r="B5" s="226"/>
      <c r="C5" s="226"/>
      <c r="D5" s="226"/>
      <c r="E5" s="300"/>
      <c r="F5" s="300" t="s">
        <v>18</v>
      </c>
      <c r="G5" s="52" t="s">
        <v>19</v>
      </c>
      <c r="H5" s="52" t="s">
        <v>20</v>
      </c>
      <c r="I5" s="300" t="s">
        <v>18</v>
      </c>
      <c r="J5" s="52" t="s">
        <v>21</v>
      </c>
      <c r="K5" s="300" t="s">
        <v>18</v>
      </c>
      <c r="L5" s="52" t="s">
        <v>22</v>
      </c>
      <c r="M5" s="52" t="s">
        <v>23</v>
      </c>
      <c r="N5" s="52" t="s">
        <v>24</v>
      </c>
      <c r="O5" s="300" t="s">
        <v>18</v>
      </c>
      <c r="P5" s="52" t="s">
        <v>25</v>
      </c>
      <c r="Q5" s="52" t="s">
        <v>26</v>
      </c>
      <c r="R5" s="52" t="s">
        <v>27</v>
      </c>
      <c r="S5" s="52" t="s">
        <v>28</v>
      </c>
      <c r="T5" s="52" t="s">
        <v>29</v>
      </c>
      <c r="U5" s="301"/>
      <c r="V5" s="302"/>
      <c r="W5" s="300"/>
      <c r="X5" s="52" t="s">
        <v>30</v>
      </c>
      <c r="Y5" s="52" t="s">
        <v>31</v>
      </c>
      <c r="Z5" s="52" t="s">
        <v>32</v>
      </c>
      <c r="AA5" s="52" t="s">
        <v>33</v>
      </c>
      <c r="AB5" s="300"/>
      <c r="AC5" s="52" t="s">
        <v>34</v>
      </c>
      <c r="AD5" s="52" t="s">
        <v>35</v>
      </c>
      <c r="AE5" s="51" t="s">
        <v>36</v>
      </c>
      <c r="AF5" s="303"/>
      <c r="AG5" s="302"/>
      <c r="AH5" s="302"/>
      <c r="AI5" s="262"/>
    </row>
    <row r="6" spans="1:35" s="38" customFormat="1" ht="20.100000000000001" customHeight="1">
      <c r="A6" s="226"/>
      <c r="B6" s="226"/>
      <c r="C6" s="226"/>
      <c r="D6" s="226"/>
      <c r="E6" s="293"/>
      <c r="F6" s="293"/>
      <c r="G6" s="53" t="s">
        <v>37</v>
      </c>
      <c r="H6" s="53" t="s">
        <v>38</v>
      </c>
      <c r="I6" s="293"/>
      <c r="J6" s="53" t="s">
        <v>39</v>
      </c>
      <c r="K6" s="293"/>
      <c r="L6" s="53" t="s">
        <v>40</v>
      </c>
      <c r="M6" s="53" t="s">
        <v>41</v>
      </c>
      <c r="N6" s="53" t="s">
        <v>42</v>
      </c>
      <c r="O6" s="293"/>
      <c r="P6" s="53" t="s">
        <v>43</v>
      </c>
      <c r="Q6" s="53" t="s">
        <v>44</v>
      </c>
      <c r="R6" s="53" t="s">
        <v>45</v>
      </c>
      <c r="S6" s="53" t="s">
        <v>46</v>
      </c>
      <c r="T6" s="53" t="s">
        <v>47</v>
      </c>
      <c r="U6" s="301"/>
      <c r="V6" s="302"/>
      <c r="W6" s="293"/>
      <c r="X6" s="53" t="s">
        <v>48</v>
      </c>
      <c r="Y6" s="53" t="s">
        <v>49</v>
      </c>
      <c r="Z6" s="53" t="s">
        <v>50</v>
      </c>
      <c r="AA6" s="53" t="s">
        <v>51</v>
      </c>
      <c r="AB6" s="293"/>
      <c r="AC6" s="53" t="s">
        <v>52</v>
      </c>
      <c r="AD6" s="53" t="s">
        <v>53</v>
      </c>
      <c r="AE6" s="53" t="s">
        <v>54</v>
      </c>
      <c r="AF6" s="303"/>
      <c r="AG6" s="302"/>
      <c r="AH6" s="302"/>
      <c r="AI6" s="261"/>
    </row>
    <row r="7" spans="1:35" s="40" customFormat="1" ht="23.1" customHeight="1">
      <c r="A7" s="54" t="s">
        <v>55</v>
      </c>
      <c r="B7" s="54" t="s">
        <v>349</v>
      </c>
      <c r="C7" s="55" t="s">
        <v>350</v>
      </c>
      <c r="D7" s="56">
        <v>9.8450000000000006</v>
      </c>
      <c r="E7" s="57">
        <v>9.3019999999999996</v>
      </c>
      <c r="F7" s="57">
        <v>1.9339999999999999</v>
      </c>
      <c r="G7" s="57">
        <v>0.32700000000000001</v>
      </c>
      <c r="H7" s="57">
        <v>1.607</v>
      </c>
      <c r="I7" s="57">
        <v>0</v>
      </c>
      <c r="J7" s="57">
        <v>0</v>
      </c>
      <c r="K7" s="57">
        <v>7.3680000000000003</v>
      </c>
      <c r="L7" s="57">
        <v>7.3680000000000003</v>
      </c>
      <c r="M7" s="57">
        <v>0</v>
      </c>
      <c r="N7" s="57">
        <v>0</v>
      </c>
      <c r="O7" s="57">
        <v>0</v>
      </c>
      <c r="P7" s="57">
        <v>0</v>
      </c>
      <c r="Q7" s="57">
        <v>0</v>
      </c>
      <c r="R7" s="57">
        <v>0</v>
      </c>
      <c r="S7" s="57">
        <v>0</v>
      </c>
      <c r="T7" s="57">
        <v>0</v>
      </c>
      <c r="U7" s="61">
        <v>47200</v>
      </c>
      <c r="V7" s="62">
        <f t="shared" ref="V7:V70" si="0">E7*U7</f>
        <v>439054.4</v>
      </c>
      <c r="W7" s="61">
        <v>0</v>
      </c>
      <c r="X7" s="61">
        <v>0</v>
      </c>
      <c r="Y7" s="61">
        <v>0</v>
      </c>
      <c r="Z7" s="61">
        <v>0</v>
      </c>
      <c r="AA7" s="61">
        <v>0</v>
      </c>
      <c r="AB7" s="63">
        <v>0.54300000000000004</v>
      </c>
      <c r="AC7" s="63">
        <v>0</v>
      </c>
      <c r="AD7" s="63">
        <v>0</v>
      </c>
      <c r="AE7" s="63">
        <v>0.54300000000000004</v>
      </c>
      <c r="AF7" s="67">
        <v>23600</v>
      </c>
      <c r="AG7" s="70">
        <f t="shared" ref="AG7:AG70" si="1">W7*AF7+AF7*AB7</f>
        <v>12814.8</v>
      </c>
      <c r="AH7" s="71">
        <f t="shared" ref="AH7:AH70" si="2">F7*1344+L7*4500+M7*4800+N7*1800</f>
        <v>35755.296000000002</v>
      </c>
      <c r="AI7" s="72">
        <f t="shared" ref="AI7:AI70" si="3">AH7+AG7+V7</f>
        <v>487624.49599999998</v>
      </c>
    </row>
    <row r="8" spans="1:35" s="40" customFormat="1" ht="23.1" customHeight="1">
      <c r="A8" s="54" t="s">
        <v>55</v>
      </c>
      <c r="B8" s="54" t="s">
        <v>349</v>
      </c>
      <c r="C8" s="55" t="s">
        <v>351</v>
      </c>
      <c r="D8" s="56">
        <v>8.5790000000000006</v>
      </c>
      <c r="E8" s="57">
        <v>8.5790000000000006</v>
      </c>
      <c r="F8" s="57">
        <v>0</v>
      </c>
      <c r="G8" s="57">
        <v>0</v>
      </c>
      <c r="H8" s="57">
        <v>0</v>
      </c>
      <c r="I8" s="57">
        <v>0</v>
      </c>
      <c r="J8" s="57">
        <v>0</v>
      </c>
      <c r="K8" s="57">
        <v>8.5790000000000006</v>
      </c>
      <c r="L8" s="57">
        <v>8.5790000000000006</v>
      </c>
      <c r="M8" s="57">
        <v>0</v>
      </c>
      <c r="N8" s="57">
        <v>0</v>
      </c>
      <c r="O8" s="57">
        <v>0</v>
      </c>
      <c r="P8" s="57">
        <v>0</v>
      </c>
      <c r="Q8" s="57">
        <v>0</v>
      </c>
      <c r="R8" s="57">
        <v>0</v>
      </c>
      <c r="S8" s="57">
        <v>0</v>
      </c>
      <c r="T8" s="57">
        <v>0</v>
      </c>
      <c r="U8" s="61">
        <v>47200</v>
      </c>
      <c r="V8" s="62">
        <f t="shared" si="0"/>
        <v>404928.8</v>
      </c>
      <c r="W8" s="61">
        <v>0</v>
      </c>
      <c r="X8" s="61">
        <v>0</v>
      </c>
      <c r="Y8" s="61">
        <v>0</v>
      </c>
      <c r="Z8" s="61">
        <v>0</v>
      </c>
      <c r="AA8" s="61">
        <v>0</v>
      </c>
      <c r="AB8" s="63">
        <v>0</v>
      </c>
      <c r="AC8" s="63">
        <v>0</v>
      </c>
      <c r="AD8" s="63">
        <v>0</v>
      </c>
      <c r="AE8" s="63">
        <v>0</v>
      </c>
      <c r="AF8" s="67">
        <v>23600</v>
      </c>
      <c r="AG8" s="70">
        <f t="shared" si="1"/>
        <v>0</v>
      </c>
      <c r="AH8" s="71">
        <f t="shared" si="2"/>
        <v>38605.5</v>
      </c>
      <c r="AI8" s="72">
        <f t="shared" si="3"/>
        <v>443534.3</v>
      </c>
    </row>
    <row r="9" spans="1:35" s="40" customFormat="1" ht="23.1" customHeight="1">
      <c r="A9" s="54" t="s">
        <v>55</v>
      </c>
      <c r="B9" s="54" t="s">
        <v>349</v>
      </c>
      <c r="C9" s="55" t="s">
        <v>352</v>
      </c>
      <c r="D9" s="56">
        <v>2.222</v>
      </c>
      <c r="E9" s="57">
        <v>2.222</v>
      </c>
      <c r="F9" s="57">
        <v>2.222</v>
      </c>
      <c r="G9" s="57">
        <v>0.68700000000000006</v>
      </c>
      <c r="H9" s="57">
        <v>1.5349999999999999</v>
      </c>
      <c r="I9" s="57">
        <v>0</v>
      </c>
      <c r="J9" s="57">
        <v>0</v>
      </c>
      <c r="K9" s="57">
        <v>0</v>
      </c>
      <c r="L9" s="57">
        <v>0</v>
      </c>
      <c r="M9" s="57">
        <v>0</v>
      </c>
      <c r="N9" s="57">
        <v>0</v>
      </c>
      <c r="O9" s="57">
        <v>0</v>
      </c>
      <c r="P9" s="57">
        <v>0</v>
      </c>
      <c r="Q9" s="57">
        <v>0</v>
      </c>
      <c r="R9" s="57">
        <v>0</v>
      </c>
      <c r="S9" s="57">
        <v>0</v>
      </c>
      <c r="T9" s="57">
        <v>0</v>
      </c>
      <c r="U9" s="61">
        <v>47200</v>
      </c>
      <c r="V9" s="62">
        <f t="shared" si="0"/>
        <v>104878.39999999999</v>
      </c>
      <c r="W9" s="61">
        <v>0</v>
      </c>
      <c r="X9" s="61">
        <v>0</v>
      </c>
      <c r="Y9" s="61">
        <v>0</v>
      </c>
      <c r="Z9" s="61">
        <v>0</v>
      </c>
      <c r="AA9" s="61">
        <v>0</v>
      </c>
      <c r="AB9" s="63">
        <v>0</v>
      </c>
      <c r="AC9" s="63">
        <v>0</v>
      </c>
      <c r="AD9" s="63">
        <v>0</v>
      </c>
      <c r="AE9" s="63">
        <v>0</v>
      </c>
      <c r="AF9" s="67">
        <v>23600</v>
      </c>
      <c r="AG9" s="70">
        <f t="shared" si="1"/>
        <v>0</v>
      </c>
      <c r="AH9" s="71">
        <f t="shared" si="2"/>
        <v>2986.3679999999999</v>
      </c>
      <c r="AI9" s="72">
        <f t="shared" si="3"/>
        <v>107864.768</v>
      </c>
    </row>
    <row r="10" spans="1:35" s="40" customFormat="1" ht="23.1" customHeight="1">
      <c r="A10" s="54" t="s">
        <v>55</v>
      </c>
      <c r="B10" s="54" t="s">
        <v>349</v>
      </c>
      <c r="C10" s="55" t="s">
        <v>353</v>
      </c>
      <c r="D10" s="56">
        <v>5.8680000000000003</v>
      </c>
      <c r="E10" s="57">
        <v>5.4870000000000001</v>
      </c>
      <c r="F10" s="57">
        <v>2.4079999999999999</v>
      </c>
      <c r="G10" s="57">
        <v>1.7</v>
      </c>
      <c r="H10" s="57">
        <v>0.70799999999999996</v>
      </c>
      <c r="I10" s="57">
        <v>0</v>
      </c>
      <c r="J10" s="57">
        <v>0</v>
      </c>
      <c r="K10" s="57">
        <v>2.7570000000000001</v>
      </c>
      <c r="L10" s="57">
        <v>2.665</v>
      </c>
      <c r="M10" s="57">
        <v>9.1999999999999998E-2</v>
      </c>
      <c r="N10" s="57">
        <v>0</v>
      </c>
      <c r="O10" s="57">
        <v>0.32200000000000001</v>
      </c>
      <c r="P10" s="57">
        <v>0.32200000000000001</v>
      </c>
      <c r="Q10" s="57">
        <v>0</v>
      </c>
      <c r="R10" s="57">
        <v>0</v>
      </c>
      <c r="S10" s="57">
        <v>0</v>
      </c>
      <c r="T10" s="57">
        <v>0</v>
      </c>
      <c r="U10" s="61">
        <v>47200</v>
      </c>
      <c r="V10" s="62">
        <f t="shared" si="0"/>
        <v>258986.4</v>
      </c>
      <c r="W10" s="63">
        <v>0.38100000000000001</v>
      </c>
      <c r="X10" s="63">
        <v>0.38100000000000001</v>
      </c>
      <c r="Y10" s="61">
        <v>0</v>
      </c>
      <c r="Z10" s="61">
        <v>0</v>
      </c>
      <c r="AA10" s="61">
        <v>0</v>
      </c>
      <c r="AB10" s="63">
        <v>0</v>
      </c>
      <c r="AC10" s="63">
        <v>0</v>
      </c>
      <c r="AD10" s="63">
        <v>0</v>
      </c>
      <c r="AE10" s="63">
        <v>0</v>
      </c>
      <c r="AF10" s="67">
        <v>23600</v>
      </c>
      <c r="AG10" s="70">
        <f t="shared" si="1"/>
        <v>8991.6</v>
      </c>
      <c r="AH10" s="71">
        <f t="shared" si="2"/>
        <v>15670.451999999999</v>
      </c>
      <c r="AI10" s="72">
        <f t="shared" si="3"/>
        <v>283648.45199999999</v>
      </c>
    </row>
    <row r="11" spans="1:35" s="40" customFormat="1" ht="32.1" customHeight="1">
      <c r="A11" s="54" t="s">
        <v>55</v>
      </c>
      <c r="B11" s="54" t="s">
        <v>349</v>
      </c>
      <c r="C11" s="55" t="s">
        <v>354</v>
      </c>
      <c r="D11" s="56">
        <v>0.70699999999999996</v>
      </c>
      <c r="E11" s="57">
        <v>0.70699999999999996</v>
      </c>
      <c r="F11" s="57">
        <v>0.70699999999999996</v>
      </c>
      <c r="G11" s="57">
        <v>0</v>
      </c>
      <c r="H11" s="57">
        <v>0.70699999999999996</v>
      </c>
      <c r="I11" s="57">
        <v>0</v>
      </c>
      <c r="J11" s="57">
        <v>0</v>
      </c>
      <c r="K11" s="57">
        <v>0</v>
      </c>
      <c r="L11" s="57">
        <v>0</v>
      </c>
      <c r="M11" s="57">
        <v>0</v>
      </c>
      <c r="N11" s="57">
        <v>0</v>
      </c>
      <c r="O11" s="57">
        <v>0</v>
      </c>
      <c r="P11" s="57">
        <v>0</v>
      </c>
      <c r="Q11" s="57">
        <v>0</v>
      </c>
      <c r="R11" s="57">
        <v>0</v>
      </c>
      <c r="S11" s="57">
        <v>0</v>
      </c>
      <c r="T11" s="57">
        <v>0</v>
      </c>
      <c r="U11" s="61">
        <v>47200</v>
      </c>
      <c r="V11" s="62">
        <f t="shared" si="0"/>
        <v>33370.400000000001</v>
      </c>
      <c r="W11" s="63">
        <v>0</v>
      </c>
      <c r="X11" s="63">
        <v>0</v>
      </c>
      <c r="Y11" s="61">
        <v>0</v>
      </c>
      <c r="Z11" s="61">
        <v>0</v>
      </c>
      <c r="AA11" s="61">
        <v>0</v>
      </c>
      <c r="AB11" s="63">
        <v>0</v>
      </c>
      <c r="AC11" s="63">
        <v>0</v>
      </c>
      <c r="AD11" s="63">
        <v>0</v>
      </c>
      <c r="AE11" s="63">
        <v>0</v>
      </c>
      <c r="AF11" s="67">
        <v>23600</v>
      </c>
      <c r="AG11" s="70">
        <f t="shared" si="1"/>
        <v>0</v>
      </c>
      <c r="AH11" s="71">
        <f t="shared" si="2"/>
        <v>950.20799999999997</v>
      </c>
      <c r="AI11" s="72">
        <f t="shared" si="3"/>
        <v>34320.608</v>
      </c>
    </row>
    <row r="12" spans="1:35" s="40" customFormat="1" ht="23.1" customHeight="1">
      <c r="A12" s="54" t="s">
        <v>55</v>
      </c>
      <c r="B12" s="54" t="s">
        <v>349</v>
      </c>
      <c r="C12" s="55" t="s">
        <v>355</v>
      </c>
      <c r="D12" s="56">
        <v>0.20200000000000001</v>
      </c>
      <c r="E12" s="57">
        <v>0.20200000000000001</v>
      </c>
      <c r="F12" s="57">
        <v>0</v>
      </c>
      <c r="G12" s="57">
        <v>0</v>
      </c>
      <c r="H12" s="57">
        <v>0</v>
      </c>
      <c r="I12" s="57">
        <v>0</v>
      </c>
      <c r="J12" s="57">
        <v>0</v>
      </c>
      <c r="K12" s="57">
        <v>0.20200000000000001</v>
      </c>
      <c r="L12" s="57">
        <v>0.20200000000000001</v>
      </c>
      <c r="M12" s="57">
        <v>0</v>
      </c>
      <c r="N12" s="57">
        <v>0</v>
      </c>
      <c r="O12" s="57">
        <v>0</v>
      </c>
      <c r="P12" s="57">
        <v>0</v>
      </c>
      <c r="Q12" s="57">
        <v>0</v>
      </c>
      <c r="R12" s="57">
        <v>0</v>
      </c>
      <c r="S12" s="57">
        <v>0</v>
      </c>
      <c r="T12" s="57">
        <v>0</v>
      </c>
      <c r="U12" s="61">
        <v>47200</v>
      </c>
      <c r="V12" s="62">
        <f t="shared" si="0"/>
        <v>9534.4</v>
      </c>
      <c r="W12" s="63">
        <v>0</v>
      </c>
      <c r="X12" s="63">
        <v>0</v>
      </c>
      <c r="Y12" s="61">
        <v>0</v>
      </c>
      <c r="Z12" s="61">
        <v>0</v>
      </c>
      <c r="AA12" s="61">
        <v>0</v>
      </c>
      <c r="AB12" s="63">
        <v>0</v>
      </c>
      <c r="AC12" s="63">
        <v>0</v>
      </c>
      <c r="AD12" s="63">
        <v>0</v>
      </c>
      <c r="AE12" s="63">
        <v>0</v>
      </c>
      <c r="AF12" s="67">
        <v>23600</v>
      </c>
      <c r="AG12" s="70">
        <f t="shared" si="1"/>
        <v>0</v>
      </c>
      <c r="AH12" s="71">
        <f t="shared" si="2"/>
        <v>909</v>
      </c>
      <c r="AI12" s="72">
        <f t="shared" si="3"/>
        <v>10443.4</v>
      </c>
    </row>
    <row r="13" spans="1:35" s="40" customFormat="1" ht="23.1" customHeight="1">
      <c r="A13" s="54" t="s">
        <v>55</v>
      </c>
      <c r="B13" s="54" t="s">
        <v>349</v>
      </c>
      <c r="C13" s="55" t="s">
        <v>356</v>
      </c>
      <c r="D13" s="56">
        <v>1.1359999999999999</v>
      </c>
      <c r="E13" s="57">
        <v>1.1359999999999999</v>
      </c>
      <c r="F13" s="57">
        <v>0.90100000000000002</v>
      </c>
      <c r="G13" s="57">
        <v>0.52200000000000002</v>
      </c>
      <c r="H13" s="57">
        <v>0.379</v>
      </c>
      <c r="I13" s="57">
        <v>0</v>
      </c>
      <c r="J13" s="57">
        <v>0</v>
      </c>
      <c r="K13" s="57">
        <v>0.23499999999999999</v>
      </c>
      <c r="L13" s="57">
        <v>0</v>
      </c>
      <c r="M13" s="57">
        <v>0.23499999999999999</v>
      </c>
      <c r="N13" s="57">
        <v>0</v>
      </c>
      <c r="O13" s="57">
        <v>0</v>
      </c>
      <c r="P13" s="57">
        <v>0</v>
      </c>
      <c r="Q13" s="57">
        <v>0</v>
      </c>
      <c r="R13" s="57">
        <v>0</v>
      </c>
      <c r="S13" s="57">
        <v>0</v>
      </c>
      <c r="T13" s="57">
        <v>0</v>
      </c>
      <c r="U13" s="61">
        <v>47200</v>
      </c>
      <c r="V13" s="62">
        <f t="shared" si="0"/>
        <v>53619.199999999997</v>
      </c>
      <c r="W13" s="63">
        <v>0</v>
      </c>
      <c r="X13" s="63">
        <v>0</v>
      </c>
      <c r="Y13" s="61">
        <v>0</v>
      </c>
      <c r="Z13" s="61">
        <v>0</v>
      </c>
      <c r="AA13" s="61">
        <v>0</v>
      </c>
      <c r="AB13" s="63">
        <v>0</v>
      </c>
      <c r="AC13" s="63">
        <v>0</v>
      </c>
      <c r="AD13" s="63">
        <v>0</v>
      </c>
      <c r="AE13" s="63">
        <v>0</v>
      </c>
      <c r="AF13" s="67">
        <v>23600</v>
      </c>
      <c r="AG13" s="70">
        <f t="shared" si="1"/>
        <v>0</v>
      </c>
      <c r="AH13" s="71">
        <f t="shared" si="2"/>
        <v>2338.944</v>
      </c>
      <c r="AI13" s="72">
        <f t="shared" si="3"/>
        <v>55958.144</v>
      </c>
    </row>
    <row r="14" spans="1:35" s="40" customFormat="1" ht="23.1" customHeight="1">
      <c r="A14" s="54" t="s">
        <v>55</v>
      </c>
      <c r="B14" s="54" t="s">
        <v>349</v>
      </c>
      <c r="C14" s="55" t="s">
        <v>357</v>
      </c>
      <c r="D14" s="56">
        <v>0.24399999999999999</v>
      </c>
      <c r="E14" s="57">
        <v>0</v>
      </c>
      <c r="F14" s="57">
        <v>0</v>
      </c>
      <c r="G14" s="57">
        <v>0</v>
      </c>
      <c r="H14" s="57">
        <v>0</v>
      </c>
      <c r="I14" s="57">
        <v>0</v>
      </c>
      <c r="J14" s="57">
        <v>0</v>
      </c>
      <c r="K14" s="57">
        <v>0</v>
      </c>
      <c r="L14" s="57">
        <v>0</v>
      </c>
      <c r="M14" s="57">
        <v>0</v>
      </c>
      <c r="N14" s="57">
        <v>0</v>
      </c>
      <c r="O14" s="57">
        <v>0</v>
      </c>
      <c r="P14" s="57">
        <v>0</v>
      </c>
      <c r="Q14" s="57">
        <v>0</v>
      </c>
      <c r="R14" s="57">
        <v>0</v>
      </c>
      <c r="S14" s="57">
        <v>0</v>
      </c>
      <c r="T14" s="57">
        <v>0</v>
      </c>
      <c r="U14" s="61">
        <v>47200</v>
      </c>
      <c r="V14" s="62">
        <f t="shared" si="0"/>
        <v>0</v>
      </c>
      <c r="W14" s="63">
        <v>0</v>
      </c>
      <c r="X14" s="63">
        <v>0</v>
      </c>
      <c r="Y14" s="61">
        <v>0</v>
      </c>
      <c r="Z14" s="61">
        <v>0</v>
      </c>
      <c r="AA14" s="61">
        <v>0</v>
      </c>
      <c r="AB14" s="63">
        <v>0.24399999999999999</v>
      </c>
      <c r="AC14" s="63">
        <v>0</v>
      </c>
      <c r="AD14" s="63">
        <v>0</v>
      </c>
      <c r="AE14" s="63">
        <v>0.24399999999999999</v>
      </c>
      <c r="AF14" s="67">
        <v>23600</v>
      </c>
      <c r="AG14" s="70">
        <f t="shared" si="1"/>
        <v>5758.4</v>
      </c>
      <c r="AH14" s="71">
        <f t="shared" si="2"/>
        <v>0</v>
      </c>
      <c r="AI14" s="72">
        <f t="shared" si="3"/>
        <v>5758.4</v>
      </c>
    </row>
    <row r="15" spans="1:35" s="40" customFormat="1" ht="23.1" customHeight="1">
      <c r="A15" s="54" t="s">
        <v>55</v>
      </c>
      <c r="B15" s="54" t="s">
        <v>349</v>
      </c>
      <c r="C15" s="55" t="s">
        <v>358</v>
      </c>
      <c r="D15" s="56">
        <v>0.378</v>
      </c>
      <c r="E15" s="57">
        <v>6.7000000000000004E-2</v>
      </c>
      <c r="F15" s="57">
        <v>0</v>
      </c>
      <c r="G15" s="57">
        <v>0</v>
      </c>
      <c r="H15" s="57">
        <v>0</v>
      </c>
      <c r="I15" s="57">
        <v>0</v>
      </c>
      <c r="J15" s="57">
        <v>0</v>
      </c>
      <c r="K15" s="57">
        <v>0</v>
      </c>
      <c r="L15" s="57">
        <v>0</v>
      </c>
      <c r="M15" s="57">
        <v>0</v>
      </c>
      <c r="N15" s="57">
        <v>0</v>
      </c>
      <c r="O15" s="57">
        <v>6.7000000000000004E-2</v>
      </c>
      <c r="P15" s="57">
        <v>6.7000000000000004E-2</v>
      </c>
      <c r="Q15" s="57">
        <v>0</v>
      </c>
      <c r="R15" s="57">
        <v>0</v>
      </c>
      <c r="S15" s="57">
        <v>0</v>
      </c>
      <c r="T15" s="57">
        <v>0</v>
      </c>
      <c r="U15" s="61">
        <v>47200</v>
      </c>
      <c r="V15" s="62">
        <f t="shared" si="0"/>
        <v>3162.4</v>
      </c>
      <c r="W15" s="63">
        <v>0.311</v>
      </c>
      <c r="X15" s="63">
        <v>0.311</v>
      </c>
      <c r="Y15" s="61">
        <v>0</v>
      </c>
      <c r="Z15" s="61">
        <v>0</v>
      </c>
      <c r="AA15" s="61">
        <v>0</v>
      </c>
      <c r="AB15" s="63">
        <v>0</v>
      </c>
      <c r="AC15" s="63">
        <v>0</v>
      </c>
      <c r="AD15" s="63">
        <v>0</v>
      </c>
      <c r="AE15" s="63">
        <v>0</v>
      </c>
      <c r="AF15" s="67">
        <v>23600</v>
      </c>
      <c r="AG15" s="70">
        <f t="shared" si="1"/>
        <v>7339.6</v>
      </c>
      <c r="AH15" s="71">
        <f t="shared" si="2"/>
        <v>0</v>
      </c>
      <c r="AI15" s="72">
        <f t="shared" si="3"/>
        <v>10502</v>
      </c>
    </row>
    <row r="16" spans="1:35" s="40" customFormat="1" ht="23.1" customHeight="1">
      <c r="A16" s="54" t="s">
        <v>55</v>
      </c>
      <c r="B16" s="54" t="s">
        <v>349</v>
      </c>
      <c r="C16" s="55" t="s">
        <v>79</v>
      </c>
      <c r="D16" s="56">
        <v>29.03</v>
      </c>
      <c r="E16" s="57">
        <v>24.706</v>
      </c>
      <c r="F16" s="57">
        <v>0</v>
      </c>
      <c r="G16" s="57">
        <v>0</v>
      </c>
      <c r="H16" s="57">
        <v>0</v>
      </c>
      <c r="I16" s="57">
        <v>0</v>
      </c>
      <c r="J16" s="57">
        <v>0</v>
      </c>
      <c r="K16" s="57">
        <v>5.1749999999999998</v>
      </c>
      <c r="L16" s="57">
        <v>5.1749999999999998</v>
      </c>
      <c r="M16" s="57">
        <v>0</v>
      </c>
      <c r="N16" s="57">
        <v>0</v>
      </c>
      <c r="O16" s="57">
        <v>19.530999999999999</v>
      </c>
      <c r="P16" s="57">
        <v>3.871</v>
      </c>
      <c r="Q16" s="57">
        <v>5.6070000000000002</v>
      </c>
      <c r="R16" s="57">
        <v>5.0750000000000002</v>
      </c>
      <c r="S16" s="57">
        <v>0</v>
      </c>
      <c r="T16" s="57">
        <v>4.9779999999999998</v>
      </c>
      <c r="U16" s="61">
        <v>47200</v>
      </c>
      <c r="V16" s="62">
        <f t="shared" si="0"/>
        <v>1166123.2</v>
      </c>
      <c r="W16" s="63">
        <v>2.4180000000000001</v>
      </c>
      <c r="X16" s="63">
        <v>0</v>
      </c>
      <c r="Y16" s="63">
        <v>1.6E-2</v>
      </c>
      <c r="Z16" s="63">
        <v>1.4930000000000001</v>
      </c>
      <c r="AA16" s="63">
        <v>0.90900000000000003</v>
      </c>
      <c r="AB16" s="63">
        <v>1.9059999999999999</v>
      </c>
      <c r="AC16" s="63">
        <v>0.505</v>
      </c>
      <c r="AD16" s="63">
        <v>0</v>
      </c>
      <c r="AE16" s="63">
        <v>1.401</v>
      </c>
      <c r="AF16" s="67">
        <v>23600</v>
      </c>
      <c r="AG16" s="70">
        <f t="shared" si="1"/>
        <v>102046.39999999999</v>
      </c>
      <c r="AH16" s="71">
        <f t="shared" si="2"/>
        <v>23287.5</v>
      </c>
      <c r="AI16" s="72">
        <f t="shared" si="3"/>
        <v>1291457.1000000001</v>
      </c>
    </row>
    <row r="17" spans="1:35" s="40" customFormat="1" ht="23.1" customHeight="1">
      <c r="A17" s="54" t="s">
        <v>55</v>
      </c>
      <c r="B17" s="54" t="s">
        <v>349</v>
      </c>
      <c r="C17" s="55" t="s">
        <v>359</v>
      </c>
      <c r="D17" s="56">
        <v>3.0459999999999998</v>
      </c>
      <c r="E17" s="57">
        <v>2.2149999999999999</v>
      </c>
      <c r="F17" s="57">
        <v>2.2149999999999999</v>
      </c>
      <c r="G17" s="57">
        <v>0.96199999999999997</v>
      </c>
      <c r="H17" s="57">
        <v>1.2529999999999999</v>
      </c>
      <c r="I17" s="57">
        <v>0</v>
      </c>
      <c r="J17" s="57">
        <v>0</v>
      </c>
      <c r="K17" s="57">
        <v>0</v>
      </c>
      <c r="L17" s="57">
        <v>0</v>
      </c>
      <c r="M17" s="57">
        <v>0</v>
      </c>
      <c r="N17" s="57">
        <v>0</v>
      </c>
      <c r="O17" s="57">
        <v>0</v>
      </c>
      <c r="P17" s="57">
        <v>0</v>
      </c>
      <c r="Q17" s="57">
        <v>0</v>
      </c>
      <c r="R17" s="57">
        <v>0</v>
      </c>
      <c r="S17" s="57">
        <v>0</v>
      </c>
      <c r="T17" s="57">
        <v>0</v>
      </c>
      <c r="U17" s="61">
        <v>47200</v>
      </c>
      <c r="V17" s="62">
        <f t="shared" si="0"/>
        <v>104548</v>
      </c>
      <c r="W17" s="63">
        <v>0.83099999999999996</v>
      </c>
      <c r="X17" s="63">
        <v>0.83099999999999996</v>
      </c>
      <c r="Y17" s="61">
        <v>0</v>
      </c>
      <c r="Z17" s="61">
        <v>0</v>
      </c>
      <c r="AA17" s="61">
        <v>0</v>
      </c>
      <c r="AB17" s="61">
        <v>0</v>
      </c>
      <c r="AC17" s="61">
        <v>0</v>
      </c>
      <c r="AD17" s="61">
        <v>0</v>
      </c>
      <c r="AE17" s="61">
        <v>0</v>
      </c>
      <c r="AF17" s="67">
        <v>23600</v>
      </c>
      <c r="AG17" s="70">
        <f t="shared" si="1"/>
        <v>19611.599999999999</v>
      </c>
      <c r="AH17" s="71">
        <f t="shared" si="2"/>
        <v>2976.96</v>
      </c>
      <c r="AI17" s="72">
        <f t="shared" si="3"/>
        <v>127136.56</v>
      </c>
    </row>
    <row r="18" spans="1:35" s="40" customFormat="1" ht="23.1" customHeight="1">
      <c r="A18" s="54" t="s">
        <v>55</v>
      </c>
      <c r="B18" s="54" t="s">
        <v>349</v>
      </c>
      <c r="C18" s="55" t="s">
        <v>360</v>
      </c>
      <c r="D18" s="56">
        <v>0.11700000000000001</v>
      </c>
      <c r="E18" s="57">
        <v>0</v>
      </c>
      <c r="F18" s="57">
        <v>0</v>
      </c>
      <c r="G18" s="57">
        <v>0</v>
      </c>
      <c r="H18" s="57">
        <v>0</v>
      </c>
      <c r="I18" s="57">
        <v>0</v>
      </c>
      <c r="J18" s="57">
        <v>0</v>
      </c>
      <c r="K18" s="57">
        <v>0</v>
      </c>
      <c r="L18" s="57">
        <v>0</v>
      </c>
      <c r="M18" s="57">
        <v>0</v>
      </c>
      <c r="N18" s="57">
        <v>0</v>
      </c>
      <c r="O18" s="57">
        <v>0</v>
      </c>
      <c r="P18" s="57">
        <v>0</v>
      </c>
      <c r="Q18" s="57">
        <v>0</v>
      </c>
      <c r="R18" s="57">
        <v>0</v>
      </c>
      <c r="S18" s="57">
        <v>0</v>
      </c>
      <c r="T18" s="57">
        <v>0</v>
      </c>
      <c r="U18" s="61">
        <v>47200</v>
      </c>
      <c r="V18" s="62">
        <f t="shared" si="0"/>
        <v>0</v>
      </c>
      <c r="W18" s="63">
        <v>0.11700000000000001</v>
      </c>
      <c r="X18" s="63">
        <v>0.11700000000000001</v>
      </c>
      <c r="Y18" s="61">
        <v>0</v>
      </c>
      <c r="Z18" s="61">
        <v>0</v>
      </c>
      <c r="AA18" s="61">
        <v>0</v>
      </c>
      <c r="AB18" s="61">
        <v>0</v>
      </c>
      <c r="AC18" s="61">
        <v>0</v>
      </c>
      <c r="AD18" s="61">
        <v>0</v>
      </c>
      <c r="AE18" s="61">
        <v>0</v>
      </c>
      <c r="AF18" s="67">
        <v>23600</v>
      </c>
      <c r="AG18" s="70">
        <f t="shared" si="1"/>
        <v>2761.2</v>
      </c>
      <c r="AH18" s="71">
        <f t="shared" si="2"/>
        <v>0</v>
      </c>
      <c r="AI18" s="72">
        <f t="shared" si="3"/>
        <v>2761.2</v>
      </c>
    </row>
    <row r="19" spans="1:35" s="40" customFormat="1" ht="23.1" customHeight="1">
      <c r="A19" s="54" t="s">
        <v>55</v>
      </c>
      <c r="B19" s="54" t="s">
        <v>349</v>
      </c>
      <c r="C19" s="55" t="s">
        <v>361</v>
      </c>
      <c r="D19" s="56">
        <v>4.8650000000000002</v>
      </c>
      <c r="E19" s="57">
        <v>4.1059999999999999</v>
      </c>
      <c r="F19" s="57">
        <v>3.621</v>
      </c>
      <c r="G19" s="57">
        <v>1.7989999999999999</v>
      </c>
      <c r="H19" s="57">
        <v>1.8220000000000001</v>
      </c>
      <c r="I19" s="57">
        <v>0</v>
      </c>
      <c r="J19" s="57">
        <v>0</v>
      </c>
      <c r="K19" s="57">
        <v>1.9E-2</v>
      </c>
      <c r="L19" s="57">
        <v>0</v>
      </c>
      <c r="M19" s="57">
        <v>1.9E-2</v>
      </c>
      <c r="N19" s="57">
        <v>0</v>
      </c>
      <c r="O19" s="57">
        <v>0.46600000000000003</v>
      </c>
      <c r="P19" s="57">
        <v>0.38500000000000001</v>
      </c>
      <c r="Q19" s="57">
        <v>8.1000000000000003E-2</v>
      </c>
      <c r="R19" s="57">
        <v>0</v>
      </c>
      <c r="S19" s="57">
        <v>0</v>
      </c>
      <c r="T19" s="57">
        <v>0</v>
      </c>
      <c r="U19" s="61">
        <v>47200</v>
      </c>
      <c r="V19" s="62">
        <f t="shared" si="0"/>
        <v>193803.2</v>
      </c>
      <c r="W19" s="63">
        <v>0.75900000000000001</v>
      </c>
      <c r="X19" s="63">
        <v>0.75900000000000001</v>
      </c>
      <c r="Y19" s="61">
        <v>0</v>
      </c>
      <c r="Z19" s="61">
        <v>0</v>
      </c>
      <c r="AA19" s="61">
        <v>0</v>
      </c>
      <c r="AB19" s="61">
        <v>0</v>
      </c>
      <c r="AC19" s="61">
        <v>0</v>
      </c>
      <c r="AD19" s="61">
        <v>0</v>
      </c>
      <c r="AE19" s="61">
        <v>0</v>
      </c>
      <c r="AF19" s="67">
        <v>23600</v>
      </c>
      <c r="AG19" s="70">
        <f t="shared" si="1"/>
        <v>17912.400000000001</v>
      </c>
      <c r="AH19" s="71">
        <f t="shared" si="2"/>
        <v>4957.8239999999996</v>
      </c>
      <c r="AI19" s="72">
        <f t="shared" si="3"/>
        <v>216673.424</v>
      </c>
    </row>
    <row r="20" spans="1:35" s="40" customFormat="1" ht="23.1" customHeight="1">
      <c r="A20" s="54" t="s">
        <v>55</v>
      </c>
      <c r="B20" s="54" t="s">
        <v>349</v>
      </c>
      <c r="C20" s="55" t="s">
        <v>362</v>
      </c>
      <c r="D20" s="56">
        <v>2.36</v>
      </c>
      <c r="E20" s="57">
        <v>2.36</v>
      </c>
      <c r="F20" s="57">
        <v>2.36</v>
      </c>
      <c r="G20" s="57">
        <v>1.554</v>
      </c>
      <c r="H20" s="57">
        <v>0.80600000000000005</v>
      </c>
      <c r="I20" s="57">
        <v>0</v>
      </c>
      <c r="J20" s="57">
        <v>0</v>
      </c>
      <c r="K20" s="57">
        <v>0</v>
      </c>
      <c r="L20" s="57">
        <v>0</v>
      </c>
      <c r="M20" s="57">
        <v>0</v>
      </c>
      <c r="N20" s="57">
        <v>0</v>
      </c>
      <c r="O20" s="57">
        <v>0</v>
      </c>
      <c r="P20" s="57">
        <v>0</v>
      </c>
      <c r="Q20" s="57">
        <v>0</v>
      </c>
      <c r="R20" s="57">
        <v>0</v>
      </c>
      <c r="S20" s="57">
        <v>0</v>
      </c>
      <c r="T20" s="57">
        <v>0</v>
      </c>
      <c r="U20" s="61">
        <v>47200</v>
      </c>
      <c r="V20" s="62">
        <f t="shared" si="0"/>
        <v>111392</v>
      </c>
      <c r="W20" s="61">
        <v>0</v>
      </c>
      <c r="X20" s="61">
        <v>0</v>
      </c>
      <c r="Y20" s="61">
        <v>0</v>
      </c>
      <c r="Z20" s="61">
        <v>0</v>
      </c>
      <c r="AA20" s="61">
        <v>0</v>
      </c>
      <c r="AB20" s="61">
        <v>0</v>
      </c>
      <c r="AC20" s="61">
        <v>0</v>
      </c>
      <c r="AD20" s="61">
        <v>0</v>
      </c>
      <c r="AE20" s="61">
        <v>0</v>
      </c>
      <c r="AF20" s="67">
        <v>23600</v>
      </c>
      <c r="AG20" s="70">
        <f t="shared" si="1"/>
        <v>0</v>
      </c>
      <c r="AH20" s="71">
        <f t="shared" si="2"/>
        <v>3171.84</v>
      </c>
      <c r="AI20" s="72">
        <f t="shared" si="3"/>
        <v>114563.84</v>
      </c>
    </row>
    <row r="21" spans="1:35" s="40" customFormat="1" ht="23.1" customHeight="1">
      <c r="A21" s="54" t="s">
        <v>55</v>
      </c>
      <c r="B21" s="54" t="s">
        <v>349</v>
      </c>
      <c r="C21" s="55" t="s">
        <v>363</v>
      </c>
      <c r="D21" s="56">
        <v>0.248</v>
      </c>
      <c r="E21" s="57">
        <v>0</v>
      </c>
      <c r="F21" s="57">
        <v>0</v>
      </c>
      <c r="G21" s="57">
        <v>0</v>
      </c>
      <c r="H21" s="57">
        <v>0</v>
      </c>
      <c r="I21" s="57">
        <v>0</v>
      </c>
      <c r="J21" s="57">
        <v>0</v>
      </c>
      <c r="K21" s="57">
        <v>0</v>
      </c>
      <c r="L21" s="57">
        <v>0</v>
      </c>
      <c r="M21" s="57">
        <v>0</v>
      </c>
      <c r="N21" s="57">
        <v>0</v>
      </c>
      <c r="O21" s="57">
        <v>0</v>
      </c>
      <c r="P21" s="57">
        <v>0</v>
      </c>
      <c r="Q21" s="57">
        <v>0</v>
      </c>
      <c r="R21" s="57">
        <v>0</v>
      </c>
      <c r="S21" s="57">
        <v>0</v>
      </c>
      <c r="T21" s="57">
        <v>0</v>
      </c>
      <c r="U21" s="61">
        <v>47200</v>
      </c>
      <c r="V21" s="62">
        <f t="shared" si="0"/>
        <v>0</v>
      </c>
      <c r="W21" s="63">
        <v>0.248</v>
      </c>
      <c r="X21" s="63">
        <v>0.248</v>
      </c>
      <c r="Y21" s="61">
        <v>0</v>
      </c>
      <c r="Z21" s="61">
        <v>0</v>
      </c>
      <c r="AA21" s="61">
        <v>0</v>
      </c>
      <c r="AB21" s="61">
        <v>0</v>
      </c>
      <c r="AC21" s="61">
        <v>0</v>
      </c>
      <c r="AD21" s="61">
        <v>0</v>
      </c>
      <c r="AE21" s="61">
        <v>0</v>
      </c>
      <c r="AF21" s="67">
        <v>23600</v>
      </c>
      <c r="AG21" s="70">
        <f t="shared" si="1"/>
        <v>5852.8</v>
      </c>
      <c r="AH21" s="71">
        <f t="shared" si="2"/>
        <v>0</v>
      </c>
      <c r="AI21" s="72">
        <f t="shared" si="3"/>
        <v>5852.8</v>
      </c>
    </row>
    <row r="22" spans="1:35" s="40" customFormat="1" ht="23.1" customHeight="1">
      <c r="A22" s="54" t="s">
        <v>55</v>
      </c>
      <c r="B22" s="54" t="s">
        <v>349</v>
      </c>
      <c r="C22" s="55" t="s">
        <v>364</v>
      </c>
      <c r="D22" s="56">
        <v>14.441000000000001</v>
      </c>
      <c r="E22" s="57">
        <v>13.67</v>
      </c>
      <c r="F22" s="57">
        <v>3.3730000000000002</v>
      </c>
      <c r="G22" s="57">
        <v>1.694</v>
      </c>
      <c r="H22" s="57">
        <v>1.679</v>
      </c>
      <c r="I22" s="57">
        <v>0</v>
      </c>
      <c r="J22" s="57">
        <v>0</v>
      </c>
      <c r="K22" s="57">
        <v>10.297000000000001</v>
      </c>
      <c r="L22" s="57">
        <v>10.297000000000001</v>
      </c>
      <c r="M22" s="57">
        <v>0</v>
      </c>
      <c r="N22" s="57">
        <v>0</v>
      </c>
      <c r="O22" s="57">
        <v>0</v>
      </c>
      <c r="P22" s="57">
        <v>0</v>
      </c>
      <c r="Q22" s="57">
        <v>0</v>
      </c>
      <c r="R22" s="57">
        <v>0</v>
      </c>
      <c r="S22" s="57">
        <v>0</v>
      </c>
      <c r="T22" s="57">
        <v>0</v>
      </c>
      <c r="U22" s="61">
        <v>47200</v>
      </c>
      <c r="V22" s="62">
        <f t="shared" si="0"/>
        <v>645224</v>
      </c>
      <c r="W22" s="63">
        <v>0.77100000000000002</v>
      </c>
      <c r="X22" s="63">
        <v>0.77100000000000002</v>
      </c>
      <c r="Y22" s="61">
        <v>0</v>
      </c>
      <c r="Z22" s="61">
        <v>0</v>
      </c>
      <c r="AA22" s="61">
        <v>0</v>
      </c>
      <c r="AB22" s="61">
        <v>0</v>
      </c>
      <c r="AC22" s="61">
        <v>0</v>
      </c>
      <c r="AD22" s="61">
        <v>0</v>
      </c>
      <c r="AE22" s="61">
        <v>0</v>
      </c>
      <c r="AF22" s="67">
        <v>23600</v>
      </c>
      <c r="AG22" s="70">
        <f t="shared" si="1"/>
        <v>18195.599999999999</v>
      </c>
      <c r="AH22" s="71">
        <f t="shared" si="2"/>
        <v>50869.811999999998</v>
      </c>
      <c r="AI22" s="72">
        <f t="shared" si="3"/>
        <v>714289.41200000001</v>
      </c>
    </row>
    <row r="23" spans="1:35" s="40" customFormat="1" ht="23.1" customHeight="1">
      <c r="A23" s="54" t="s">
        <v>55</v>
      </c>
      <c r="B23" s="54" t="s">
        <v>349</v>
      </c>
      <c r="C23" s="55" t="s">
        <v>365</v>
      </c>
      <c r="D23" s="56">
        <v>0.125</v>
      </c>
      <c r="E23" s="57">
        <v>0.125</v>
      </c>
      <c r="F23" s="57">
        <v>0.125</v>
      </c>
      <c r="G23" s="57">
        <v>0.125</v>
      </c>
      <c r="H23" s="57">
        <v>0</v>
      </c>
      <c r="I23" s="57">
        <v>0</v>
      </c>
      <c r="J23" s="57">
        <v>0</v>
      </c>
      <c r="K23" s="57">
        <v>0</v>
      </c>
      <c r="L23" s="57">
        <v>0</v>
      </c>
      <c r="M23" s="57">
        <v>0</v>
      </c>
      <c r="N23" s="57">
        <v>0</v>
      </c>
      <c r="O23" s="57">
        <v>0</v>
      </c>
      <c r="P23" s="57">
        <v>0</v>
      </c>
      <c r="Q23" s="57">
        <v>0</v>
      </c>
      <c r="R23" s="57">
        <v>0</v>
      </c>
      <c r="S23" s="57">
        <v>0</v>
      </c>
      <c r="T23" s="57">
        <v>0</v>
      </c>
      <c r="U23" s="61">
        <v>47200</v>
      </c>
      <c r="V23" s="62">
        <f t="shared" si="0"/>
        <v>5900</v>
      </c>
      <c r="W23" s="63">
        <v>0</v>
      </c>
      <c r="X23" s="63">
        <v>0</v>
      </c>
      <c r="Y23" s="61">
        <v>0</v>
      </c>
      <c r="Z23" s="61">
        <v>0</v>
      </c>
      <c r="AA23" s="61">
        <v>0</v>
      </c>
      <c r="AB23" s="61">
        <v>0</v>
      </c>
      <c r="AC23" s="61">
        <v>0</v>
      </c>
      <c r="AD23" s="61">
        <v>0</v>
      </c>
      <c r="AE23" s="61">
        <v>0</v>
      </c>
      <c r="AF23" s="67">
        <v>23600</v>
      </c>
      <c r="AG23" s="70">
        <f t="shared" si="1"/>
        <v>0</v>
      </c>
      <c r="AH23" s="71">
        <f t="shared" si="2"/>
        <v>168</v>
      </c>
      <c r="AI23" s="72">
        <f t="shared" si="3"/>
        <v>6068</v>
      </c>
    </row>
    <row r="24" spans="1:35" s="40" customFormat="1" ht="23.1" customHeight="1">
      <c r="A24" s="54" t="s">
        <v>55</v>
      </c>
      <c r="B24" s="54" t="s">
        <v>349</v>
      </c>
      <c r="C24" s="55" t="s">
        <v>366</v>
      </c>
      <c r="D24" s="56">
        <v>1.0589999999999999</v>
      </c>
      <c r="E24" s="57">
        <v>1.0589999999999999</v>
      </c>
      <c r="F24" s="57">
        <v>1.0329999999999999</v>
      </c>
      <c r="G24" s="57">
        <v>0</v>
      </c>
      <c r="H24" s="57">
        <v>1.0329999999999999</v>
      </c>
      <c r="I24" s="57">
        <v>0</v>
      </c>
      <c r="J24" s="57">
        <v>0</v>
      </c>
      <c r="K24" s="57">
        <v>0</v>
      </c>
      <c r="L24" s="57">
        <v>0</v>
      </c>
      <c r="M24" s="57">
        <v>0</v>
      </c>
      <c r="N24" s="57">
        <v>0</v>
      </c>
      <c r="O24" s="57">
        <v>2.5999999999999999E-2</v>
      </c>
      <c r="P24" s="57">
        <v>2.5999999999999999E-2</v>
      </c>
      <c r="Q24" s="57">
        <v>0</v>
      </c>
      <c r="R24" s="57">
        <v>0</v>
      </c>
      <c r="S24" s="57">
        <v>0</v>
      </c>
      <c r="T24" s="57">
        <v>0</v>
      </c>
      <c r="U24" s="61">
        <v>47200</v>
      </c>
      <c r="V24" s="62">
        <f t="shared" si="0"/>
        <v>49984.800000000003</v>
      </c>
      <c r="W24" s="63">
        <v>0</v>
      </c>
      <c r="X24" s="63">
        <v>0</v>
      </c>
      <c r="Y24" s="61">
        <v>0</v>
      </c>
      <c r="Z24" s="61">
        <v>0</v>
      </c>
      <c r="AA24" s="61">
        <v>0</v>
      </c>
      <c r="AB24" s="61">
        <v>0</v>
      </c>
      <c r="AC24" s="61">
        <v>0</v>
      </c>
      <c r="AD24" s="61">
        <v>0</v>
      </c>
      <c r="AE24" s="61">
        <v>0</v>
      </c>
      <c r="AF24" s="67">
        <v>23600</v>
      </c>
      <c r="AG24" s="70">
        <f t="shared" si="1"/>
        <v>0</v>
      </c>
      <c r="AH24" s="71">
        <f t="shared" si="2"/>
        <v>1388.3520000000001</v>
      </c>
      <c r="AI24" s="72">
        <f t="shared" si="3"/>
        <v>51373.152000000002</v>
      </c>
    </row>
    <row r="25" spans="1:35" s="40" customFormat="1" ht="23.1" customHeight="1">
      <c r="A25" s="54" t="s">
        <v>55</v>
      </c>
      <c r="B25" s="54" t="s">
        <v>349</v>
      </c>
      <c r="C25" s="55" t="s">
        <v>367</v>
      </c>
      <c r="D25" s="56">
        <v>2.1120000000000001</v>
      </c>
      <c r="E25" s="57">
        <v>1.3859999999999999</v>
      </c>
      <c r="F25" s="57">
        <v>1.31</v>
      </c>
      <c r="G25" s="57">
        <v>0.35499999999999998</v>
      </c>
      <c r="H25" s="57">
        <v>0.95499999999999996</v>
      </c>
      <c r="I25" s="57">
        <v>0</v>
      </c>
      <c r="J25" s="57">
        <v>0</v>
      </c>
      <c r="K25" s="57">
        <v>0</v>
      </c>
      <c r="L25" s="57">
        <v>0</v>
      </c>
      <c r="M25" s="57">
        <v>0</v>
      </c>
      <c r="N25" s="57">
        <v>0</v>
      </c>
      <c r="O25" s="57">
        <v>7.5999999999999998E-2</v>
      </c>
      <c r="P25" s="57">
        <v>7.5999999999999998E-2</v>
      </c>
      <c r="Q25" s="57">
        <v>0</v>
      </c>
      <c r="R25" s="57">
        <v>0</v>
      </c>
      <c r="S25" s="57">
        <v>0</v>
      </c>
      <c r="T25" s="57">
        <v>0</v>
      </c>
      <c r="U25" s="61">
        <v>47200</v>
      </c>
      <c r="V25" s="62">
        <f t="shared" si="0"/>
        <v>65419.199999999997</v>
      </c>
      <c r="W25" s="63">
        <v>0.72599999999999998</v>
      </c>
      <c r="X25" s="63">
        <v>0.72599999999999998</v>
      </c>
      <c r="Y25" s="61">
        <v>0</v>
      </c>
      <c r="Z25" s="61">
        <v>0</v>
      </c>
      <c r="AA25" s="61">
        <v>0</v>
      </c>
      <c r="AB25" s="61">
        <v>0</v>
      </c>
      <c r="AC25" s="61">
        <v>0</v>
      </c>
      <c r="AD25" s="61">
        <v>0</v>
      </c>
      <c r="AE25" s="61">
        <v>0</v>
      </c>
      <c r="AF25" s="67">
        <v>23600</v>
      </c>
      <c r="AG25" s="70">
        <f t="shared" si="1"/>
        <v>17133.599999999999</v>
      </c>
      <c r="AH25" s="71">
        <f t="shared" si="2"/>
        <v>1760.64</v>
      </c>
      <c r="AI25" s="72">
        <f t="shared" si="3"/>
        <v>84313.44</v>
      </c>
    </row>
    <row r="26" spans="1:35" s="40" customFormat="1" ht="23.1" customHeight="1">
      <c r="A26" s="54" t="s">
        <v>55</v>
      </c>
      <c r="B26" s="54" t="s">
        <v>349</v>
      </c>
      <c r="C26" s="55" t="s">
        <v>368</v>
      </c>
      <c r="D26" s="56">
        <v>10.885</v>
      </c>
      <c r="E26" s="57">
        <v>10.885</v>
      </c>
      <c r="F26" s="57">
        <v>0.875</v>
      </c>
      <c r="G26" s="57">
        <v>0</v>
      </c>
      <c r="H26" s="57">
        <v>0.875</v>
      </c>
      <c r="I26" s="57">
        <v>0</v>
      </c>
      <c r="J26" s="57">
        <v>0</v>
      </c>
      <c r="K26" s="57">
        <v>10.01</v>
      </c>
      <c r="L26" s="57">
        <v>10.01</v>
      </c>
      <c r="M26" s="57">
        <v>0</v>
      </c>
      <c r="N26" s="57">
        <v>0</v>
      </c>
      <c r="O26" s="57">
        <v>0</v>
      </c>
      <c r="P26" s="57">
        <v>0</v>
      </c>
      <c r="Q26" s="57">
        <v>0</v>
      </c>
      <c r="R26" s="57">
        <v>0</v>
      </c>
      <c r="S26" s="57">
        <v>0</v>
      </c>
      <c r="T26" s="57">
        <v>0</v>
      </c>
      <c r="U26" s="61">
        <v>47200</v>
      </c>
      <c r="V26" s="62">
        <f t="shared" si="0"/>
        <v>513772</v>
      </c>
      <c r="W26" s="63">
        <v>0</v>
      </c>
      <c r="X26" s="63">
        <v>0</v>
      </c>
      <c r="Y26" s="61">
        <v>0</v>
      </c>
      <c r="Z26" s="61">
        <v>0</v>
      </c>
      <c r="AA26" s="61">
        <v>0</v>
      </c>
      <c r="AB26" s="61">
        <v>0</v>
      </c>
      <c r="AC26" s="61">
        <v>0</v>
      </c>
      <c r="AD26" s="61">
        <v>0</v>
      </c>
      <c r="AE26" s="61">
        <v>0</v>
      </c>
      <c r="AF26" s="67">
        <v>23600</v>
      </c>
      <c r="AG26" s="70">
        <f t="shared" si="1"/>
        <v>0</v>
      </c>
      <c r="AH26" s="71">
        <f t="shared" si="2"/>
        <v>46221</v>
      </c>
      <c r="AI26" s="72">
        <f t="shared" si="3"/>
        <v>559993</v>
      </c>
    </row>
    <row r="27" spans="1:35" s="40" customFormat="1" ht="23.1" customHeight="1">
      <c r="A27" s="54" t="s">
        <v>55</v>
      </c>
      <c r="B27" s="54" t="s">
        <v>349</v>
      </c>
      <c r="C27" s="55" t="s">
        <v>369</v>
      </c>
      <c r="D27" s="56">
        <v>0.52100000000000002</v>
      </c>
      <c r="E27" s="57">
        <v>0.52100000000000002</v>
      </c>
      <c r="F27" s="57">
        <v>0.52100000000000002</v>
      </c>
      <c r="G27" s="57">
        <v>0</v>
      </c>
      <c r="H27" s="57">
        <v>0.52100000000000002</v>
      </c>
      <c r="I27" s="57">
        <v>0</v>
      </c>
      <c r="J27" s="57">
        <v>0</v>
      </c>
      <c r="K27" s="57">
        <v>0</v>
      </c>
      <c r="L27" s="57">
        <v>0</v>
      </c>
      <c r="M27" s="57">
        <v>0</v>
      </c>
      <c r="N27" s="57">
        <v>0</v>
      </c>
      <c r="O27" s="57">
        <v>0</v>
      </c>
      <c r="P27" s="57">
        <v>0</v>
      </c>
      <c r="Q27" s="57">
        <v>0</v>
      </c>
      <c r="R27" s="57">
        <v>0</v>
      </c>
      <c r="S27" s="57">
        <v>0</v>
      </c>
      <c r="T27" s="57">
        <v>0</v>
      </c>
      <c r="U27" s="61">
        <v>47200</v>
      </c>
      <c r="V27" s="62">
        <f t="shared" si="0"/>
        <v>24591.200000000001</v>
      </c>
      <c r="W27" s="63">
        <v>0</v>
      </c>
      <c r="X27" s="63">
        <v>0</v>
      </c>
      <c r="Y27" s="61">
        <v>0</v>
      </c>
      <c r="Z27" s="61">
        <v>0</v>
      </c>
      <c r="AA27" s="61">
        <v>0</v>
      </c>
      <c r="AB27" s="61">
        <v>0</v>
      </c>
      <c r="AC27" s="61">
        <v>0</v>
      </c>
      <c r="AD27" s="61">
        <v>0</v>
      </c>
      <c r="AE27" s="61">
        <v>0</v>
      </c>
      <c r="AF27" s="67">
        <v>23600</v>
      </c>
      <c r="AG27" s="70">
        <f t="shared" si="1"/>
        <v>0</v>
      </c>
      <c r="AH27" s="71">
        <f t="shared" si="2"/>
        <v>700.22400000000005</v>
      </c>
      <c r="AI27" s="72">
        <f t="shared" si="3"/>
        <v>25291.423999999999</v>
      </c>
    </row>
    <row r="28" spans="1:35" s="40" customFormat="1" ht="23.1" customHeight="1">
      <c r="A28" s="54" t="s">
        <v>55</v>
      </c>
      <c r="B28" s="54" t="s">
        <v>349</v>
      </c>
      <c r="C28" s="55" t="s">
        <v>370</v>
      </c>
      <c r="D28" s="56">
        <v>1.3959999999999999</v>
      </c>
      <c r="E28" s="57">
        <v>1.147</v>
      </c>
      <c r="F28" s="57">
        <v>1.147</v>
      </c>
      <c r="G28" s="57">
        <v>0</v>
      </c>
      <c r="H28" s="57">
        <v>1.147</v>
      </c>
      <c r="I28" s="57">
        <v>0</v>
      </c>
      <c r="J28" s="57">
        <v>0</v>
      </c>
      <c r="K28" s="57">
        <v>0</v>
      </c>
      <c r="L28" s="57">
        <v>0</v>
      </c>
      <c r="M28" s="57">
        <v>0</v>
      </c>
      <c r="N28" s="57">
        <v>0</v>
      </c>
      <c r="O28" s="57">
        <v>0</v>
      </c>
      <c r="P28" s="57">
        <v>0</v>
      </c>
      <c r="Q28" s="57">
        <v>0</v>
      </c>
      <c r="R28" s="57">
        <v>0</v>
      </c>
      <c r="S28" s="57">
        <v>0</v>
      </c>
      <c r="T28" s="57">
        <v>0</v>
      </c>
      <c r="U28" s="61">
        <v>47200</v>
      </c>
      <c r="V28" s="62">
        <f t="shared" si="0"/>
        <v>54138.400000000001</v>
      </c>
      <c r="W28" s="63">
        <v>0.249</v>
      </c>
      <c r="X28" s="63">
        <v>0.249</v>
      </c>
      <c r="Y28" s="61">
        <v>0</v>
      </c>
      <c r="Z28" s="61">
        <v>0</v>
      </c>
      <c r="AA28" s="61">
        <v>0</v>
      </c>
      <c r="AB28" s="61">
        <v>0</v>
      </c>
      <c r="AC28" s="61">
        <v>0</v>
      </c>
      <c r="AD28" s="61">
        <v>0</v>
      </c>
      <c r="AE28" s="61">
        <v>0</v>
      </c>
      <c r="AF28" s="67">
        <v>23600</v>
      </c>
      <c r="AG28" s="70">
        <f t="shared" si="1"/>
        <v>5876.4</v>
      </c>
      <c r="AH28" s="71">
        <f t="shared" si="2"/>
        <v>1541.568</v>
      </c>
      <c r="AI28" s="72">
        <f t="shared" si="3"/>
        <v>61556.368000000002</v>
      </c>
    </row>
    <row r="29" spans="1:35" s="40" customFormat="1" ht="23.1" customHeight="1">
      <c r="A29" s="54" t="s">
        <v>55</v>
      </c>
      <c r="B29" s="54" t="s">
        <v>349</v>
      </c>
      <c r="C29" s="55" t="s">
        <v>371</v>
      </c>
      <c r="D29" s="56">
        <v>1</v>
      </c>
      <c r="E29" s="57">
        <v>0.873</v>
      </c>
      <c r="F29" s="57">
        <v>0.873</v>
      </c>
      <c r="G29" s="57">
        <v>0</v>
      </c>
      <c r="H29" s="57">
        <v>0.873</v>
      </c>
      <c r="I29" s="57">
        <v>0</v>
      </c>
      <c r="J29" s="57">
        <v>0</v>
      </c>
      <c r="K29" s="57">
        <v>0</v>
      </c>
      <c r="L29" s="57">
        <v>0</v>
      </c>
      <c r="M29" s="57">
        <v>0</v>
      </c>
      <c r="N29" s="57">
        <v>0</v>
      </c>
      <c r="O29" s="57">
        <v>0</v>
      </c>
      <c r="P29" s="57">
        <v>0</v>
      </c>
      <c r="Q29" s="57">
        <v>0</v>
      </c>
      <c r="R29" s="57">
        <v>0</v>
      </c>
      <c r="S29" s="57">
        <v>0</v>
      </c>
      <c r="T29" s="57">
        <v>0</v>
      </c>
      <c r="U29" s="61">
        <v>47200</v>
      </c>
      <c r="V29" s="62">
        <f t="shared" si="0"/>
        <v>41205.599999999999</v>
      </c>
      <c r="W29" s="63">
        <v>0.127</v>
      </c>
      <c r="X29" s="63">
        <v>0.127</v>
      </c>
      <c r="Y29" s="61">
        <v>0</v>
      </c>
      <c r="Z29" s="61">
        <v>0</v>
      </c>
      <c r="AA29" s="61">
        <v>0</v>
      </c>
      <c r="AB29" s="61">
        <v>0</v>
      </c>
      <c r="AC29" s="61">
        <v>0</v>
      </c>
      <c r="AD29" s="61">
        <v>0</v>
      </c>
      <c r="AE29" s="61">
        <v>0</v>
      </c>
      <c r="AF29" s="67">
        <v>23600</v>
      </c>
      <c r="AG29" s="70">
        <f t="shared" si="1"/>
        <v>2997.2</v>
      </c>
      <c r="AH29" s="71">
        <f t="shared" si="2"/>
        <v>1173.3119999999999</v>
      </c>
      <c r="AI29" s="72">
        <f t="shared" si="3"/>
        <v>45376.112000000001</v>
      </c>
    </row>
    <row r="30" spans="1:35" s="40" customFormat="1" ht="23.1" customHeight="1">
      <c r="A30" s="54" t="s">
        <v>55</v>
      </c>
      <c r="B30" s="54" t="s">
        <v>349</v>
      </c>
      <c r="C30" s="55" t="s">
        <v>372</v>
      </c>
      <c r="D30" s="56">
        <v>6.9009999999999998</v>
      </c>
      <c r="E30" s="57">
        <v>6.9009999999999998</v>
      </c>
      <c r="F30" s="57">
        <v>0</v>
      </c>
      <c r="G30" s="57">
        <v>0</v>
      </c>
      <c r="H30" s="57">
        <v>0</v>
      </c>
      <c r="I30" s="57">
        <v>0</v>
      </c>
      <c r="J30" s="57">
        <v>0</v>
      </c>
      <c r="K30" s="57">
        <v>6.9009999999999998</v>
      </c>
      <c r="L30" s="57">
        <v>6.9009999999999998</v>
      </c>
      <c r="M30" s="57">
        <v>0</v>
      </c>
      <c r="N30" s="57">
        <v>0</v>
      </c>
      <c r="O30" s="57">
        <v>0</v>
      </c>
      <c r="P30" s="57">
        <v>0</v>
      </c>
      <c r="Q30" s="57">
        <v>0</v>
      </c>
      <c r="R30" s="57">
        <v>0</v>
      </c>
      <c r="S30" s="57">
        <v>0</v>
      </c>
      <c r="T30" s="57">
        <v>0</v>
      </c>
      <c r="U30" s="61">
        <v>47200</v>
      </c>
      <c r="V30" s="62">
        <f t="shared" si="0"/>
        <v>325727.2</v>
      </c>
      <c r="W30" s="61">
        <v>0</v>
      </c>
      <c r="X30" s="61">
        <v>0</v>
      </c>
      <c r="Y30" s="61">
        <v>0</v>
      </c>
      <c r="Z30" s="61">
        <v>0</v>
      </c>
      <c r="AA30" s="61">
        <v>0</v>
      </c>
      <c r="AB30" s="61">
        <v>0</v>
      </c>
      <c r="AC30" s="61">
        <v>0</v>
      </c>
      <c r="AD30" s="61">
        <v>0</v>
      </c>
      <c r="AE30" s="61">
        <v>0</v>
      </c>
      <c r="AF30" s="67">
        <v>23600</v>
      </c>
      <c r="AG30" s="70">
        <f t="shared" si="1"/>
        <v>0</v>
      </c>
      <c r="AH30" s="71">
        <f t="shared" si="2"/>
        <v>31054.5</v>
      </c>
      <c r="AI30" s="72">
        <f>AH30+AG30+V30</f>
        <v>356781.7</v>
      </c>
    </row>
    <row r="31" spans="1:35" s="40" customFormat="1" ht="23.1" customHeight="1">
      <c r="A31" s="54" t="s">
        <v>55</v>
      </c>
      <c r="B31" s="54" t="s">
        <v>349</v>
      </c>
      <c r="C31" s="55" t="s">
        <v>373</v>
      </c>
      <c r="D31" s="56">
        <v>4.5090000000000003</v>
      </c>
      <c r="E31" s="57">
        <v>4.5090000000000003</v>
      </c>
      <c r="F31" s="57">
        <v>0.91600000000000004</v>
      </c>
      <c r="G31" s="57">
        <v>0</v>
      </c>
      <c r="H31" s="57">
        <v>0.91600000000000004</v>
      </c>
      <c r="I31" s="57">
        <v>0</v>
      </c>
      <c r="J31" s="57">
        <v>0</v>
      </c>
      <c r="K31" s="57">
        <v>3.593</v>
      </c>
      <c r="L31" s="57">
        <v>3.593</v>
      </c>
      <c r="M31" s="57">
        <v>0</v>
      </c>
      <c r="N31" s="57">
        <v>0</v>
      </c>
      <c r="O31" s="57">
        <v>0</v>
      </c>
      <c r="P31" s="57">
        <v>0</v>
      </c>
      <c r="Q31" s="57">
        <v>0</v>
      </c>
      <c r="R31" s="57">
        <v>0</v>
      </c>
      <c r="S31" s="57">
        <v>0</v>
      </c>
      <c r="T31" s="57">
        <v>0</v>
      </c>
      <c r="U31" s="61">
        <v>47200</v>
      </c>
      <c r="V31" s="62">
        <f t="shared" si="0"/>
        <v>212824.8</v>
      </c>
      <c r="W31" s="61">
        <v>0</v>
      </c>
      <c r="X31" s="61">
        <v>0</v>
      </c>
      <c r="Y31" s="61">
        <v>0</v>
      </c>
      <c r="Z31" s="61">
        <v>0</v>
      </c>
      <c r="AA31" s="61">
        <v>0</v>
      </c>
      <c r="AB31" s="61">
        <v>0</v>
      </c>
      <c r="AC31" s="61">
        <v>0</v>
      </c>
      <c r="AD31" s="61">
        <v>0</v>
      </c>
      <c r="AE31" s="61">
        <v>0</v>
      </c>
      <c r="AF31" s="67">
        <v>23600</v>
      </c>
      <c r="AG31" s="70">
        <f t="shared" si="1"/>
        <v>0</v>
      </c>
      <c r="AH31" s="71">
        <f t="shared" si="2"/>
        <v>17399.603999999999</v>
      </c>
      <c r="AI31" s="72">
        <f t="shared" si="3"/>
        <v>230224.40400000001</v>
      </c>
    </row>
    <row r="32" spans="1:35" s="40" customFormat="1" ht="23.1" customHeight="1">
      <c r="A32" s="54" t="s">
        <v>55</v>
      </c>
      <c r="B32" s="54" t="s">
        <v>349</v>
      </c>
      <c r="C32" s="55" t="s">
        <v>374</v>
      </c>
      <c r="D32" s="56">
        <v>4.6100000000000003</v>
      </c>
      <c r="E32" s="57">
        <v>4.6100000000000003</v>
      </c>
      <c r="F32" s="57">
        <v>0</v>
      </c>
      <c r="G32" s="57">
        <v>0</v>
      </c>
      <c r="H32" s="57">
        <v>0</v>
      </c>
      <c r="I32" s="57">
        <v>0</v>
      </c>
      <c r="J32" s="57">
        <v>0</v>
      </c>
      <c r="K32" s="57">
        <v>4.6100000000000003</v>
      </c>
      <c r="L32" s="57">
        <v>4.6100000000000003</v>
      </c>
      <c r="M32" s="57">
        <v>0</v>
      </c>
      <c r="N32" s="57">
        <v>0</v>
      </c>
      <c r="O32" s="57">
        <v>0</v>
      </c>
      <c r="P32" s="57">
        <v>0</v>
      </c>
      <c r="Q32" s="57">
        <v>0</v>
      </c>
      <c r="R32" s="57">
        <v>0</v>
      </c>
      <c r="S32" s="57">
        <v>0</v>
      </c>
      <c r="T32" s="57">
        <v>0</v>
      </c>
      <c r="U32" s="61">
        <v>47200</v>
      </c>
      <c r="V32" s="62">
        <f t="shared" si="0"/>
        <v>217592</v>
      </c>
      <c r="W32" s="61">
        <v>0</v>
      </c>
      <c r="X32" s="61">
        <v>0</v>
      </c>
      <c r="Y32" s="61">
        <v>0</v>
      </c>
      <c r="Z32" s="61">
        <v>0</v>
      </c>
      <c r="AA32" s="61">
        <v>0</v>
      </c>
      <c r="AB32" s="61">
        <v>0</v>
      </c>
      <c r="AC32" s="61">
        <v>0</v>
      </c>
      <c r="AD32" s="61">
        <v>0</v>
      </c>
      <c r="AE32" s="61">
        <v>0</v>
      </c>
      <c r="AF32" s="67">
        <v>23600</v>
      </c>
      <c r="AG32" s="70">
        <f t="shared" si="1"/>
        <v>0</v>
      </c>
      <c r="AH32" s="71">
        <f t="shared" si="2"/>
        <v>20745</v>
      </c>
      <c r="AI32" s="72">
        <f t="shared" si="3"/>
        <v>238337</v>
      </c>
    </row>
    <row r="33" spans="1:35" s="40" customFormat="1" ht="23.1" customHeight="1">
      <c r="A33" s="54" t="s">
        <v>55</v>
      </c>
      <c r="B33" s="54" t="s">
        <v>349</v>
      </c>
      <c r="C33" s="55" t="s">
        <v>375</v>
      </c>
      <c r="D33" s="56">
        <v>1.056</v>
      </c>
      <c r="E33" s="57">
        <v>1.056</v>
      </c>
      <c r="F33" s="57">
        <v>0.84099999999999997</v>
      </c>
      <c r="G33" s="57">
        <v>0</v>
      </c>
      <c r="H33" s="57">
        <v>0.84099999999999997</v>
      </c>
      <c r="I33" s="57">
        <v>0</v>
      </c>
      <c r="J33" s="57">
        <v>0</v>
      </c>
      <c r="K33" s="57">
        <v>0.215</v>
      </c>
      <c r="L33" s="57">
        <v>0.215</v>
      </c>
      <c r="M33" s="57">
        <v>0</v>
      </c>
      <c r="N33" s="57">
        <v>0</v>
      </c>
      <c r="O33" s="57">
        <v>0</v>
      </c>
      <c r="P33" s="57">
        <v>0</v>
      </c>
      <c r="Q33" s="57">
        <v>0</v>
      </c>
      <c r="R33" s="57">
        <v>0</v>
      </c>
      <c r="S33" s="57">
        <v>0</v>
      </c>
      <c r="T33" s="57">
        <v>0</v>
      </c>
      <c r="U33" s="61">
        <v>47200</v>
      </c>
      <c r="V33" s="62">
        <f t="shared" si="0"/>
        <v>49843.199999999997</v>
      </c>
      <c r="W33" s="61">
        <v>0</v>
      </c>
      <c r="X33" s="61">
        <v>0</v>
      </c>
      <c r="Y33" s="61">
        <v>0</v>
      </c>
      <c r="Z33" s="61">
        <v>0</v>
      </c>
      <c r="AA33" s="61">
        <v>0</v>
      </c>
      <c r="AB33" s="61">
        <v>0</v>
      </c>
      <c r="AC33" s="61">
        <v>0</v>
      </c>
      <c r="AD33" s="61">
        <v>0</v>
      </c>
      <c r="AE33" s="61">
        <v>0</v>
      </c>
      <c r="AF33" s="67">
        <v>23600</v>
      </c>
      <c r="AG33" s="70">
        <f t="shared" si="1"/>
        <v>0</v>
      </c>
      <c r="AH33" s="71">
        <f t="shared" si="2"/>
        <v>2097.8040000000001</v>
      </c>
      <c r="AI33" s="72">
        <f t="shared" si="3"/>
        <v>51941.004000000001</v>
      </c>
    </row>
    <row r="34" spans="1:35" s="40" customFormat="1" ht="23.1" customHeight="1">
      <c r="A34" s="54" t="s">
        <v>55</v>
      </c>
      <c r="B34" s="54" t="s">
        <v>349</v>
      </c>
      <c r="C34" s="55" t="s">
        <v>376</v>
      </c>
      <c r="D34" s="56">
        <v>0.29499999999999998</v>
      </c>
      <c r="E34" s="57">
        <v>0.29499999999999998</v>
      </c>
      <c r="F34" s="57">
        <v>0.29499999999999998</v>
      </c>
      <c r="G34" s="57">
        <v>0</v>
      </c>
      <c r="H34" s="57">
        <v>0.29499999999999998</v>
      </c>
      <c r="I34" s="57">
        <v>0</v>
      </c>
      <c r="J34" s="57">
        <v>0</v>
      </c>
      <c r="K34" s="57">
        <v>0</v>
      </c>
      <c r="L34" s="57">
        <v>0</v>
      </c>
      <c r="M34" s="57">
        <v>0</v>
      </c>
      <c r="N34" s="57">
        <v>0</v>
      </c>
      <c r="O34" s="57">
        <v>0</v>
      </c>
      <c r="P34" s="57">
        <v>0</v>
      </c>
      <c r="Q34" s="57">
        <v>0</v>
      </c>
      <c r="R34" s="57">
        <v>0</v>
      </c>
      <c r="S34" s="57">
        <v>0</v>
      </c>
      <c r="T34" s="57">
        <v>0</v>
      </c>
      <c r="U34" s="61">
        <v>47200</v>
      </c>
      <c r="V34" s="62">
        <f t="shared" si="0"/>
        <v>13924</v>
      </c>
      <c r="W34" s="61">
        <v>0</v>
      </c>
      <c r="X34" s="61">
        <v>0</v>
      </c>
      <c r="Y34" s="61">
        <v>0</v>
      </c>
      <c r="Z34" s="61">
        <v>0</v>
      </c>
      <c r="AA34" s="61">
        <v>0</v>
      </c>
      <c r="AB34" s="61">
        <v>0</v>
      </c>
      <c r="AC34" s="61">
        <v>0</v>
      </c>
      <c r="AD34" s="61">
        <v>0</v>
      </c>
      <c r="AE34" s="61">
        <v>0</v>
      </c>
      <c r="AF34" s="67">
        <v>23600</v>
      </c>
      <c r="AG34" s="70">
        <f t="shared" si="1"/>
        <v>0</v>
      </c>
      <c r="AH34" s="71">
        <f t="shared" si="2"/>
        <v>396.48</v>
      </c>
      <c r="AI34" s="72">
        <f t="shared" si="3"/>
        <v>14320.48</v>
      </c>
    </row>
    <row r="35" spans="1:35" s="40" customFormat="1" ht="23.1" customHeight="1">
      <c r="A35" s="54" t="s">
        <v>55</v>
      </c>
      <c r="B35" s="54" t="s">
        <v>349</v>
      </c>
      <c r="C35" s="55" t="s">
        <v>377</v>
      </c>
      <c r="D35" s="56">
        <v>0.67600000000000005</v>
      </c>
      <c r="E35" s="57">
        <v>0.67600000000000005</v>
      </c>
      <c r="F35" s="57">
        <v>0</v>
      </c>
      <c r="G35" s="57">
        <v>0</v>
      </c>
      <c r="H35" s="57">
        <v>0</v>
      </c>
      <c r="I35" s="57">
        <v>0</v>
      </c>
      <c r="J35" s="57">
        <v>0</v>
      </c>
      <c r="K35" s="57">
        <v>0.67600000000000005</v>
      </c>
      <c r="L35" s="57">
        <v>0.67600000000000005</v>
      </c>
      <c r="M35" s="57">
        <v>0</v>
      </c>
      <c r="N35" s="57">
        <v>0</v>
      </c>
      <c r="O35" s="57">
        <v>0</v>
      </c>
      <c r="P35" s="57">
        <v>0</v>
      </c>
      <c r="Q35" s="57">
        <v>0</v>
      </c>
      <c r="R35" s="57">
        <v>0</v>
      </c>
      <c r="S35" s="57">
        <v>0</v>
      </c>
      <c r="T35" s="57">
        <v>0</v>
      </c>
      <c r="U35" s="61">
        <v>47200</v>
      </c>
      <c r="V35" s="62">
        <f t="shared" si="0"/>
        <v>31907.200000000001</v>
      </c>
      <c r="W35" s="63">
        <v>0</v>
      </c>
      <c r="X35" s="63">
        <v>0</v>
      </c>
      <c r="Y35" s="61">
        <v>0</v>
      </c>
      <c r="Z35" s="61">
        <v>0</v>
      </c>
      <c r="AA35" s="61">
        <v>0</v>
      </c>
      <c r="AB35" s="61">
        <v>0</v>
      </c>
      <c r="AC35" s="61">
        <v>0</v>
      </c>
      <c r="AD35" s="61">
        <v>0</v>
      </c>
      <c r="AE35" s="61">
        <v>0</v>
      </c>
      <c r="AF35" s="67">
        <v>23600</v>
      </c>
      <c r="AG35" s="70">
        <f t="shared" si="1"/>
        <v>0</v>
      </c>
      <c r="AH35" s="71">
        <f t="shared" si="2"/>
        <v>3042</v>
      </c>
      <c r="AI35" s="72">
        <f t="shared" si="3"/>
        <v>34949.199999999997</v>
      </c>
    </row>
    <row r="36" spans="1:35" s="40" customFormat="1" ht="23.1" customHeight="1">
      <c r="A36" s="54" t="s">
        <v>55</v>
      </c>
      <c r="B36" s="54" t="s">
        <v>349</v>
      </c>
      <c r="C36" s="55" t="s">
        <v>378</v>
      </c>
      <c r="D36" s="56">
        <v>4.008</v>
      </c>
      <c r="E36" s="57">
        <v>4.008</v>
      </c>
      <c r="F36" s="57">
        <v>1.758</v>
      </c>
      <c r="G36" s="57">
        <v>0</v>
      </c>
      <c r="H36" s="57">
        <v>1.758</v>
      </c>
      <c r="I36" s="57">
        <v>0</v>
      </c>
      <c r="J36" s="57">
        <v>0</v>
      </c>
      <c r="K36" s="57">
        <v>2.25</v>
      </c>
      <c r="L36" s="57">
        <v>2.25</v>
      </c>
      <c r="M36" s="57">
        <v>0</v>
      </c>
      <c r="N36" s="57">
        <v>0</v>
      </c>
      <c r="O36" s="57">
        <v>0</v>
      </c>
      <c r="P36" s="57">
        <v>0</v>
      </c>
      <c r="Q36" s="57">
        <v>0</v>
      </c>
      <c r="R36" s="57">
        <v>0</v>
      </c>
      <c r="S36" s="57">
        <v>0</v>
      </c>
      <c r="T36" s="57">
        <v>0</v>
      </c>
      <c r="U36" s="61">
        <v>47200</v>
      </c>
      <c r="V36" s="62">
        <f t="shared" si="0"/>
        <v>189177.60000000001</v>
      </c>
      <c r="W36" s="63">
        <v>0</v>
      </c>
      <c r="X36" s="63">
        <v>0</v>
      </c>
      <c r="Y36" s="61">
        <v>0</v>
      </c>
      <c r="Z36" s="61">
        <v>0</v>
      </c>
      <c r="AA36" s="61">
        <v>0</v>
      </c>
      <c r="AB36" s="61">
        <v>0</v>
      </c>
      <c r="AC36" s="61">
        <v>0</v>
      </c>
      <c r="AD36" s="61">
        <v>0</v>
      </c>
      <c r="AE36" s="61">
        <v>0</v>
      </c>
      <c r="AF36" s="67">
        <v>23600</v>
      </c>
      <c r="AG36" s="70">
        <f t="shared" si="1"/>
        <v>0</v>
      </c>
      <c r="AH36" s="71">
        <f t="shared" si="2"/>
        <v>12487.752</v>
      </c>
      <c r="AI36" s="72">
        <f t="shared" si="3"/>
        <v>201665.35200000001</v>
      </c>
    </row>
    <row r="37" spans="1:35" s="40" customFormat="1" ht="23.1" customHeight="1">
      <c r="A37" s="54" t="s">
        <v>55</v>
      </c>
      <c r="B37" s="54" t="s">
        <v>349</v>
      </c>
      <c r="C37" s="55" t="s">
        <v>379</v>
      </c>
      <c r="D37" s="56">
        <v>7.1989999999999998</v>
      </c>
      <c r="E37" s="57">
        <v>7.1989999999999998</v>
      </c>
      <c r="F37" s="57">
        <v>0.80600000000000005</v>
      </c>
      <c r="G37" s="57">
        <v>0.16200000000000001</v>
      </c>
      <c r="H37" s="57">
        <v>0.64400000000000002</v>
      </c>
      <c r="I37" s="57">
        <v>0</v>
      </c>
      <c r="J37" s="57">
        <v>0</v>
      </c>
      <c r="K37" s="57">
        <v>6.3929999999999998</v>
      </c>
      <c r="L37" s="57">
        <v>6.3929999999999998</v>
      </c>
      <c r="M37" s="57">
        <v>0</v>
      </c>
      <c r="N37" s="57">
        <v>0</v>
      </c>
      <c r="O37" s="57">
        <v>0</v>
      </c>
      <c r="P37" s="57">
        <v>0</v>
      </c>
      <c r="Q37" s="57">
        <v>0</v>
      </c>
      <c r="R37" s="57">
        <v>0</v>
      </c>
      <c r="S37" s="57">
        <v>0</v>
      </c>
      <c r="T37" s="57">
        <v>0</v>
      </c>
      <c r="U37" s="61">
        <v>47200</v>
      </c>
      <c r="V37" s="62">
        <f t="shared" si="0"/>
        <v>339792.8</v>
      </c>
      <c r="W37" s="63">
        <v>0</v>
      </c>
      <c r="X37" s="63">
        <v>0</v>
      </c>
      <c r="Y37" s="68">
        <v>0</v>
      </c>
      <c r="Z37" s="61">
        <v>0</v>
      </c>
      <c r="AA37" s="61">
        <v>0</v>
      </c>
      <c r="AB37" s="61">
        <v>0</v>
      </c>
      <c r="AC37" s="61">
        <v>0</v>
      </c>
      <c r="AD37" s="61">
        <v>0</v>
      </c>
      <c r="AE37" s="61">
        <v>0</v>
      </c>
      <c r="AF37" s="67">
        <v>23600</v>
      </c>
      <c r="AG37" s="70">
        <f t="shared" si="1"/>
        <v>0</v>
      </c>
      <c r="AH37" s="71">
        <f t="shared" si="2"/>
        <v>29851.763999999999</v>
      </c>
      <c r="AI37" s="72">
        <f t="shared" si="3"/>
        <v>369644.56400000001</v>
      </c>
    </row>
    <row r="38" spans="1:35" s="40" customFormat="1" ht="23.1" customHeight="1">
      <c r="A38" s="54" t="s">
        <v>55</v>
      </c>
      <c r="B38" s="54" t="s">
        <v>349</v>
      </c>
      <c r="C38" s="55" t="s">
        <v>107</v>
      </c>
      <c r="D38" s="56">
        <v>2.964</v>
      </c>
      <c r="E38" s="57">
        <v>2.964</v>
      </c>
      <c r="F38" s="57">
        <v>2.867</v>
      </c>
      <c r="G38" s="57">
        <v>0.85099999999999998</v>
      </c>
      <c r="H38" s="57">
        <v>2.016</v>
      </c>
      <c r="I38" s="57">
        <v>0</v>
      </c>
      <c r="J38" s="57">
        <v>0</v>
      </c>
      <c r="K38" s="57">
        <v>5.8999999999999997E-2</v>
      </c>
      <c r="L38" s="57">
        <v>0</v>
      </c>
      <c r="M38" s="57">
        <v>5.8999999999999997E-2</v>
      </c>
      <c r="N38" s="57">
        <v>0</v>
      </c>
      <c r="O38" s="57">
        <v>3.7999999999999999E-2</v>
      </c>
      <c r="P38" s="57">
        <v>3.7999999999999999E-2</v>
      </c>
      <c r="Q38" s="57">
        <v>0</v>
      </c>
      <c r="R38" s="57">
        <v>0</v>
      </c>
      <c r="S38" s="57">
        <v>0</v>
      </c>
      <c r="T38" s="57">
        <v>0</v>
      </c>
      <c r="U38" s="61">
        <v>47200</v>
      </c>
      <c r="V38" s="62">
        <f t="shared" si="0"/>
        <v>139900.79999999999</v>
      </c>
      <c r="W38" s="63">
        <v>0</v>
      </c>
      <c r="X38" s="63">
        <v>0</v>
      </c>
      <c r="Y38" s="68">
        <v>0</v>
      </c>
      <c r="Z38" s="61">
        <v>0</v>
      </c>
      <c r="AA38" s="61">
        <v>0</v>
      </c>
      <c r="AB38" s="61">
        <v>0</v>
      </c>
      <c r="AC38" s="61">
        <v>0</v>
      </c>
      <c r="AD38" s="61">
        <v>0</v>
      </c>
      <c r="AE38" s="61">
        <v>0</v>
      </c>
      <c r="AF38" s="67">
        <v>23600</v>
      </c>
      <c r="AG38" s="70">
        <f t="shared" si="1"/>
        <v>0</v>
      </c>
      <c r="AH38" s="71">
        <f t="shared" si="2"/>
        <v>4136.4480000000003</v>
      </c>
      <c r="AI38" s="72">
        <f t="shared" si="3"/>
        <v>144037.24799999999</v>
      </c>
    </row>
    <row r="39" spans="1:35" s="40" customFormat="1" ht="23.1" customHeight="1">
      <c r="A39" s="54" t="s">
        <v>55</v>
      </c>
      <c r="B39" s="54" t="s">
        <v>349</v>
      </c>
      <c r="C39" s="55" t="s">
        <v>380</v>
      </c>
      <c r="D39" s="56">
        <v>0.36499999999999999</v>
      </c>
      <c r="E39" s="57">
        <v>0.36499999999999999</v>
      </c>
      <c r="F39" s="57">
        <v>0</v>
      </c>
      <c r="G39" s="57">
        <v>0</v>
      </c>
      <c r="H39" s="57">
        <v>0</v>
      </c>
      <c r="I39" s="57">
        <v>0</v>
      </c>
      <c r="J39" s="57">
        <v>0</v>
      </c>
      <c r="K39" s="57">
        <v>9.1999999999999998E-2</v>
      </c>
      <c r="L39" s="57">
        <v>9.1999999999999998E-2</v>
      </c>
      <c r="M39" s="57">
        <v>0</v>
      </c>
      <c r="N39" s="57">
        <v>0</v>
      </c>
      <c r="O39" s="57">
        <v>0.27300000000000002</v>
      </c>
      <c r="P39" s="57">
        <v>0.27300000000000002</v>
      </c>
      <c r="Q39" s="57">
        <v>0</v>
      </c>
      <c r="R39" s="57">
        <v>0</v>
      </c>
      <c r="S39" s="57">
        <v>0</v>
      </c>
      <c r="T39" s="57">
        <v>0</v>
      </c>
      <c r="U39" s="61">
        <v>47200</v>
      </c>
      <c r="V39" s="62">
        <f t="shared" si="0"/>
        <v>17228</v>
      </c>
      <c r="W39" s="63">
        <v>0</v>
      </c>
      <c r="X39" s="63">
        <v>0</v>
      </c>
      <c r="Y39" s="68">
        <v>0</v>
      </c>
      <c r="Z39" s="61">
        <v>0</v>
      </c>
      <c r="AA39" s="61">
        <v>0</v>
      </c>
      <c r="AB39" s="61">
        <v>0</v>
      </c>
      <c r="AC39" s="61">
        <v>0</v>
      </c>
      <c r="AD39" s="61">
        <v>0</v>
      </c>
      <c r="AE39" s="61">
        <v>0</v>
      </c>
      <c r="AF39" s="67">
        <v>23600</v>
      </c>
      <c r="AG39" s="70">
        <f t="shared" si="1"/>
        <v>0</v>
      </c>
      <c r="AH39" s="71">
        <f t="shared" si="2"/>
        <v>414</v>
      </c>
      <c r="AI39" s="72">
        <f t="shared" si="3"/>
        <v>17642</v>
      </c>
    </row>
    <row r="40" spans="1:35" s="40" customFormat="1" ht="23.1" customHeight="1">
      <c r="A40" s="54" t="s">
        <v>55</v>
      </c>
      <c r="B40" s="54" t="s">
        <v>349</v>
      </c>
      <c r="C40" s="55" t="s">
        <v>381</v>
      </c>
      <c r="D40" s="56">
        <v>9.2379999999999995</v>
      </c>
      <c r="E40" s="57">
        <v>9.2379999999999995</v>
      </c>
      <c r="F40" s="57">
        <v>2.319</v>
      </c>
      <c r="G40" s="57">
        <v>1.9019999999999999</v>
      </c>
      <c r="H40" s="57">
        <v>0.41699999999999998</v>
      </c>
      <c r="I40" s="57">
        <v>0</v>
      </c>
      <c r="J40" s="57">
        <v>0</v>
      </c>
      <c r="K40" s="57">
        <v>6.9189999999999996</v>
      </c>
      <c r="L40" s="57">
        <v>6.9189999999999996</v>
      </c>
      <c r="M40" s="57">
        <v>0</v>
      </c>
      <c r="N40" s="57">
        <v>0</v>
      </c>
      <c r="O40" s="57">
        <v>0</v>
      </c>
      <c r="P40" s="57">
        <v>0</v>
      </c>
      <c r="Q40" s="57">
        <v>0</v>
      </c>
      <c r="R40" s="57">
        <v>0</v>
      </c>
      <c r="S40" s="57">
        <v>0</v>
      </c>
      <c r="T40" s="57">
        <v>0</v>
      </c>
      <c r="U40" s="61">
        <v>47200</v>
      </c>
      <c r="V40" s="62">
        <f t="shared" si="0"/>
        <v>436033.6</v>
      </c>
      <c r="W40" s="63">
        <v>0</v>
      </c>
      <c r="X40" s="63">
        <v>0</v>
      </c>
      <c r="Y40" s="68">
        <v>0</v>
      </c>
      <c r="Z40" s="61">
        <v>0</v>
      </c>
      <c r="AA40" s="61">
        <v>0</v>
      </c>
      <c r="AB40" s="61">
        <v>0</v>
      </c>
      <c r="AC40" s="61">
        <v>0</v>
      </c>
      <c r="AD40" s="61">
        <v>0</v>
      </c>
      <c r="AE40" s="61">
        <v>0</v>
      </c>
      <c r="AF40" s="67">
        <v>23600</v>
      </c>
      <c r="AG40" s="70">
        <f t="shared" si="1"/>
        <v>0</v>
      </c>
      <c r="AH40" s="71">
        <f t="shared" si="2"/>
        <v>34252.235999999997</v>
      </c>
      <c r="AI40" s="72">
        <f t="shared" si="3"/>
        <v>470285.83600000001</v>
      </c>
    </row>
    <row r="41" spans="1:35" s="40" customFormat="1" ht="23.1" customHeight="1">
      <c r="A41" s="54" t="s">
        <v>55</v>
      </c>
      <c r="B41" s="54" t="s">
        <v>349</v>
      </c>
      <c r="C41" s="55" t="s">
        <v>382</v>
      </c>
      <c r="D41" s="56">
        <v>8.9369999999999994</v>
      </c>
      <c r="E41" s="57">
        <v>8.9369999999999994</v>
      </c>
      <c r="F41" s="57">
        <v>1.569</v>
      </c>
      <c r="G41" s="57">
        <v>0.66800000000000004</v>
      </c>
      <c r="H41" s="57">
        <v>0.90100000000000002</v>
      </c>
      <c r="I41" s="57">
        <v>0</v>
      </c>
      <c r="J41" s="57">
        <v>0</v>
      </c>
      <c r="K41" s="57">
        <v>7.3680000000000003</v>
      </c>
      <c r="L41" s="57">
        <v>7.3680000000000003</v>
      </c>
      <c r="M41" s="57">
        <v>0</v>
      </c>
      <c r="N41" s="57">
        <v>0</v>
      </c>
      <c r="O41" s="57">
        <v>0</v>
      </c>
      <c r="P41" s="57">
        <v>0</v>
      </c>
      <c r="Q41" s="57">
        <v>0</v>
      </c>
      <c r="R41" s="57">
        <v>0</v>
      </c>
      <c r="S41" s="57">
        <v>0</v>
      </c>
      <c r="T41" s="57">
        <v>0</v>
      </c>
      <c r="U41" s="61">
        <v>47200</v>
      </c>
      <c r="V41" s="62">
        <f t="shared" si="0"/>
        <v>421826.4</v>
      </c>
      <c r="W41" s="63">
        <v>0</v>
      </c>
      <c r="X41" s="63">
        <v>0</v>
      </c>
      <c r="Y41" s="68">
        <v>0</v>
      </c>
      <c r="Z41" s="61">
        <v>0</v>
      </c>
      <c r="AA41" s="61">
        <v>0</v>
      </c>
      <c r="AB41" s="61">
        <v>0</v>
      </c>
      <c r="AC41" s="61">
        <v>0</v>
      </c>
      <c r="AD41" s="61">
        <v>0</v>
      </c>
      <c r="AE41" s="61">
        <v>0</v>
      </c>
      <c r="AF41" s="67">
        <v>23600</v>
      </c>
      <c r="AG41" s="70">
        <f t="shared" si="1"/>
        <v>0</v>
      </c>
      <c r="AH41" s="71">
        <f t="shared" si="2"/>
        <v>35264.735999999997</v>
      </c>
      <c r="AI41" s="72">
        <f t="shared" si="3"/>
        <v>457091.136</v>
      </c>
    </row>
    <row r="42" spans="1:35" s="40" customFormat="1" ht="23.1" customHeight="1">
      <c r="A42" s="54" t="s">
        <v>55</v>
      </c>
      <c r="B42" s="54" t="s">
        <v>349</v>
      </c>
      <c r="C42" s="55" t="s">
        <v>383</v>
      </c>
      <c r="D42" s="56">
        <v>12.513</v>
      </c>
      <c r="E42" s="57">
        <v>11.811</v>
      </c>
      <c r="F42" s="57">
        <v>2.3079999999999998</v>
      </c>
      <c r="G42" s="57">
        <v>1.7589999999999999</v>
      </c>
      <c r="H42" s="57">
        <v>0.54900000000000004</v>
      </c>
      <c r="I42" s="57">
        <v>0</v>
      </c>
      <c r="J42" s="57">
        <v>0</v>
      </c>
      <c r="K42" s="57">
        <v>9.4770000000000003</v>
      </c>
      <c r="L42" s="57">
        <v>9.218</v>
      </c>
      <c r="M42" s="57">
        <v>0.25900000000000001</v>
      </c>
      <c r="N42" s="57">
        <v>0</v>
      </c>
      <c r="O42" s="57">
        <v>2.5999999999999999E-2</v>
      </c>
      <c r="P42" s="57">
        <v>2.5999999999999999E-2</v>
      </c>
      <c r="Q42" s="57">
        <v>0</v>
      </c>
      <c r="R42" s="57">
        <v>0</v>
      </c>
      <c r="S42" s="57">
        <v>0</v>
      </c>
      <c r="T42" s="57">
        <v>0</v>
      </c>
      <c r="U42" s="61">
        <v>47200</v>
      </c>
      <c r="V42" s="62">
        <f t="shared" si="0"/>
        <v>557479.19999999995</v>
      </c>
      <c r="W42" s="63">
        <v>0.70199999999999996</v>
      </c>
      <c r="X42" s="63">
        <v>0.70199999999999996</v>
      </c>
      <c r="Y42" s="68">
        <v>0</v>
      </c>
      <c r="Z42" s="61">
        <v>0</v>
      </c>
      <c r="AA42" s="61">
        <v>0</v>
      </c>
      <c r="AB42" s="61">
        <v>0</v>
      </c>
      <c r="AC42" s="61">
        <v>0</v>
      </c>
      <c r="AD42" s="61">
        <v>0</v>
      </c>
      <c r="AE42" s="61">
        <v>0</v>
      </c>
      <c r="AF42" s="67">
        <v>23600</v>
      </c>
      <c r="AG42" s="70">
        <f t="shared" si="1"/>
        <v>16567.2</v>
      </c>
      <c r="AH42" s="71">
        <f t="shared" si="2"/>
        <v>45826.152000000002</v>
      </c>
      <c r="AI42" s="72">
        <f t="shared" si="3"/>
        <v>619872.55200000003</v>
      </c>
    </row>
    <row r="43" spans="1:35" s="40" customFormat="1" ht="23.1" customHeight="1">
      <c r="A43" s="54" t="s">
        <v>55</v>
      </c>
      <c r="B43" s="54" t="s">
        <v>349</v>
      </c>
      <c r="C43" s="55" t="s">
        <v>384</v>
      </c>
      <c r="D43" s="56">
        <v>13.493</v>
      </c>
      <c r="E43" s="57">
        <v>12.654999999999999</v>
      </c>
      <c r="F43" s="57">
        <v>2.7930000000000001</v>
      </c>
      <c r="G43" s="57">
        <v>0.85099999999999998</v>
      </c>
      <c r="H43" s="57">
        <v>1.9419999999999999</v>
      </c>
      <c r="I43" s="57">
        <v>0</v>
      </c>
      <c r="J43" s="57">
        <v>0</v>
      </c>
      <c r="K43" s="57">
        <v>9.8620000000000001</v>
      </c>
      <c r="L43" s="57">
        <v>9.16</v>
      </c>
      <c r="M43" s="57">
        <v>0.70199999999999996</v>
      </c>
      <c r="N43" s="57">
        <v>0</v>
      </c>
      <c r="O43" s="57">
        <v>0</v>
      </c>
      <c r="P43" s="57">
        <v>0</v>
      </c>
      <c r="Q43" s="57">
        <v>0</v>
      </c>
      <c r="R43" s="57">
        <v>0</v>
      </c>
      <c r="S43" s="57">
        <v>0</v>
      </c>
      <c r="T43" s="57">
        <v>0</v>
      </c>
      <c r="U43" s="61">
        <v>47200</v>
      </c>
      <c r="V43" s="62">
        <f t="shared" si="0"/>
        <v>597316</v>
      </c>
      <c r="W43" s="63">
        <v>0.83799999999999997</v>
      </c>
      <c r="X43" s="63">
        <v>0.83799999999999997</v>
      </c>
      <c r="Y43" s="68">
        <v>0</v>
      </c>
      <c r="Z43" s="61">
        <v>0</v>
      </c>
      <c r="AA43" s="61">
        <v>0</v>
      </c>
      <c r="AB43" s="61">
        <v>0</v>
      </c>
      <c r="AC43" s="61">
        <v>0</v>
      </c>
      <c r="AD43" s="61">
        <v>0</v>
      </c>
      <c r="AE43" s="61">
        <v>0</v>
      </c>
      <c r="AF43" s="67">
        <v>23600</v>
      </c>
      <c r="AG43" s="70">
        <f t="shared" si="1"/>
        <v>19776.8</v>
      </c>
      <c r="AH43" s="71">
        <f t="shared" si="2"/>
        <v>48343.392</v>
      </c>
      <c r="AI43" s="72">
        <f t="shared" si="3"/>
        <v>665436.19200000004</v>
      </c>
    </row>
    <row r="44" spans="1:35" s="40" customFormat="1" ht="23.1" customHeight="1">
      <c r="A44" s="54" t="s">
        <v>55</v>
      </c>
      <c r="B44" s="54" t="s">
        <v>349</v>
      </c>
      <c r="C44" s="55" t="s">
        <v>385</v>
      </c>
      <c r="D44" s="56">
        <v>17.016999999999999</v>
      </c>
      <c r="E44" s="57">
        <v>16.399000000000001</v>
      </c>
      <c r="F44" s="57">
        <v>4.0839999999999996</v>
      </c>
      <c r="G44" s="57">
        <v>1.1279999999999999</v>
      </c>
      <c r="H44" s="57">
        <v>2.956</v>
      </c>
      <c r="I44" s="57">
        <v>0</v>
      </c>
      <c r="J44" s="57">
        <v>0</v>
      </c>
      <c r="K44" s="57">
        <v>10.634</v>
      </c>
      <c r="L44" s="57">
        <v>7.2050000000000001</v>
      </c>
      <c r="M44" s="57">
        <v>0</v>
      </c>
      <c r="N44" s="57">
        <v>3.4289999999999998</v>
      </c>
      <c r="O44" s="57">
        <v>1.681</v>
      </c>
      <c r="P44" s="57">
        <v>0.33400000000000002</v>
      </c>
      <c r="Q44" s="57">
        <v>1.347</v>
      </c>
      <c r="R44" s="57">
        <v>0</v>
      </c>
      <c r="S44" s="57">
        <v>0</v>
      </c>
      <c r="T44" s="57">
        <v>0</v>
      </c>
      <c r="U44" s="61">
        <v>47200</v>
      </c>
      <c r="V44" s="62">
        <f t="shared" si="0"/>
        <v>774032.8</v>
      </c>
      <c r="W44" s="63">
        <v>0.61799999999999999</v>
      </c>
      <c r="X44" s="63">
        <v>0.61799999999999999</v>
      </c>
      <c r="Y44" s="68">
        <v>0</v>
      </c>
      <c r="Z44" s="61">
        <v>0</v>
      </c>
      <c r="AA44" s="61">
        <v>0</v>
      </c>
      <c r="AB44" s="61">
        <v>0</v>
      </c>
      <c r="AC44" s="61">
        <v>0</v>
      </c>
      <c r="AD44" s="61">
        <v>0</v>
      </c>
      <c r="AE44" s="61">
        <v>0</v>
      </c>
      <c r="AF44" s="67">
        <v>23600</v>
      </c>
      <c r="AG44" s="70">
        <f t="shared" si="1"/>
        <v>14584.8</v>
      </c>
      <c r="AH44" s="71">
        <f t="shared" si="2"/>
        <v>44083.595999999998</v>
      </c>
      <c r="AI44" s="72">
        <f t="shared" si="3"/>
        <v>832701.196</v>
      </c>
    </row>
    <row r="45" spans="1:35" s="40" customFormat="1" ht="23.1" customHeight="1">
      <c r="A45" s="54" t="s">
        <v>55</v>
      </c>
      <c r="B45" s="54" t="s">
        <v>349</v>
      </c>
      <c r="C45" s="55" t="s">
        <v>386</v>
      </c>
      <c r="D45" s="56">
        <v>10.295</v>
      </c>
      <c r="E45" s="57">
        <v>9.7140000000000004</v>
      </c>
      <c r="F45" s="57">
        <v>2.81</v>
      </c>
      <c r="G45" s="57">
        <v>0</v>
      </c>
      <c r="H45" s="57">
        <v>2.81</v>
      </c>
      <c r="I45" s="57">
        <v>0</v>
      </c>
      <c r="J45" s="57">
        <v>0</v>
      </c>
      <c r="K45" s="57">
        <v>6.9039999999999999</v>
      </c>
      <c r="L45" s="57">
        <v>6.7779999999999996</v>
      </c>
      <c r="M45" s="57">
        <v>0.126</v>
      </c>
      <c r="N45" s="57">
        <v>0</v>
      </c>
      <c r="O45" s="57">
        <v>0</v>
      </c>
      <c r="P45" s="57">
        <v>0</v>
      </c>
      <c r="Q45" s="57">
        <v>0</v>
      </c>
      <c r="R45" s="57">
        <v>0</v>
      </c>
      <c r="S45" s="57">
        <v>0</v>
      </c>
      <c r="T45" s="57">
        <v>0</v>
      </c>
      <c r="U45" s="61">
        <v>47200</v>
      </c>
      <c r="V45" s="62">
        <f t="shared" si="0"/>
        <v>458500.8</v>
      </c>
      <c r="W45" s="63">
        <v>0.58099999999999996</v>
      </c>
      <c r="X45" s="63">
        <v>0.58099999999999996</v>
      </c>
      <c r="Y45" s="68">
        <v>0</v>
      </c>
      <c r="Z45" s="61">
        <v>0</v>
      </c>
      <c r="AA45" s="61">
        <v>0</v>
      </c>
      <c r="AB45" s="61">
        <v>0</v>
      </c>
      <c r="AC45" s="61">
        <v>0</v>
      </c>
      <c r="AD45" s="61">
        <v>0</v>
      </c>
      <c r="AE45" s="61">
        <v>0</v>
      </c>
      <c r="AF45" s="67">
        <v>23600</v>
      </c>
      <c r="AG45" s="70">
        <f t="shared" si="1"/>
        <v>13711.6</v>
      </c>
      <c r="AH45" s="71">
        <f t="shared" si="2"/>
        <v>34882.44</v>
      </c>
      <c r="AI45" s="72">
        <f t="shared" si="3"/>
        <v>507094.84</v>
      </c>
    </row>
    <row r="46" spans="1:35" s="40" customFormat="1" ht="23.1" customHeight="1">
      <c r="A46" s="54" t="s">
        <v>55</v>
      </c>
      <c r="B46" s="54" t="s">
        <v>349</v>
      </c>
      <c r="C46" s="55" t="s">
        <v>387</v>
      </c>
      <c r="D46" s="56">
        <v>4.3150000000000004</v>
      </c>
      <c r="E46" s="57">
        <v>3.5110000000000001</v>
      </c>
      <c r="F46" s="57">
        <v>2.1739999999999999</v>
      </c>
      <c r="G46" s="57">
        <v>0</v>
      </c>
      <c r="H46" s="57">
        <v>2.1739999999999999</v>
      </c>
      <c r="I46" s="57">
        <v>0</v>
      </c>
      <c r="J46" s="57">
        <v>0</v>
      </c>
      <c r="K46" s="57">
        <v>0.374</v>
      </c>
      <c r="L46" s="57">
        <v>0.374</v>
      </c>
      <c r="M46" s="57">
        <v>0</v>
      </c>
      <c r="N46" s="57">
        <v>0</v>
      </c>
      <c r="O46" s="57">
        <v>0.96299999999999997</v>
      </c>
      <c r="P46" s="57">
        <v>0</v>
      </c>
      <c r="Q46" s="57">
        <v>0.86399999999999999</v>
      </c>
      <c r="R46" s="57">
        <v>0</v>
      </c>
      <c r="S46" s="57">
        <v>9.9000000000000005E-2</v>
      </c>
      <c r="T46" s="57">
        <v>0</v>
      </c>
      <c r="U46" s="61">
        <v>47200</v>
      </c>
      <c r="V46" s="62">
        <f t="shared" si="0"/>
        <v>165719.20000000001</v>
      </c>
      <c r="W46" s="63">
        <v>0.80400000000000005</v>
      </c>
      <c r="X46" s="63">
        <v>0.80400000000000005</v>
      </c>
      <c r="Y46" s="68">
        <v>0</v>
      </c>
      <c r="Z46" s="61">
        <v>0</v>
      </c>
      <c r="AA46" s="61">
        <v>0</v>
      </c>
      <c r="AB46" s="61">
        <v>0</v>
      </c>
      <c r="AC46" s="61">
        <v>0</v>
      </c>
      <c r="AD46" s="61">
        <v>0</v>
      </c>
      <c r="AE46" s="61">
        <v>0</v>
      </c>
      <c r="AF46" s="67">
        <v>23600</v>
      </c>
      <c r="AG46" s="70">
        <f t="shared" si="1"/>
        <v>18974.400000000001</v>
      </c>
      <c r="AH46" s="71">
        <f t="shared" si="2"/>
        <v>4604.8559999999998</v>
      </c>
      <c r="AI46" s="72">
        <f t="shared" si="3"/>
        <v>189298.45600000001</v>
      </c>
    </row>
    <row r="47" spans="1:35" s="40" customFormat="1" ht="33" customHeight="1">
      <c r="A47" s="54" t="s">
        <v>55</v>
      </c>
      <c r="B47" s="54" t="s">
        <v>349</v>
      </c>
      <c r="C47" s="58" t="s">
        <v>388</v>
      </c>
      <c r="D47" s="59">
        <v>25.242000000000001</v>
      </c>
      <c r="E47" s="60">
        <v>25.242000000000001</v>
      </c>
      <c r="F47" s="60">
        <v>0</v>
      </c>
      <c r="G47" s="60">
        <v>0</v>
      </c>
      <c r="H47" s="60">
        <v>0</v>
      </c>
      <c r="I47" s="60">
        <v>0</v>
      </c>
      <c r="J47" s="60">
        <v>0</v>
      </c>
      <c r="K47" s="60">
        <v>25.242000000000001</v>
      </c>
      <c r="L47" s="60">
        <v>25.242000000000001</v>
      </c>
      <c r="M47" s="60">
        <v>0</v>
      </c>
      <c r="N47" s="60">
        <v>0</v>
      </c>
      <c r="O47" s="60">
        <v>0</v>
      </c>
      <c r="P47" s="60">
        <v>0</v>
      </c>
      <c r="Q47" s="60">
        <v>0</v>
      </c>
      <c r="R47" s="60">
        <v>0</v>
      </c>
      <c r="S47" s="60">
        <v>0</v>
      </c>
      <c r="T47" s="60">
        <v>0</v>
      </c>
      <c r="U47" s="64">
        <v>47200</v>
      </c>
      <c r="V47" s="65">
        <f t="shared" si="0"/>
        <v>1191422.3999999999</v>
      </c>
      <c r="W47" s="66">
        <v>0</v>
      </c>
      <c r="X47" s="66">
        <v>0</v>
      </c>
      <c r="Y47" s="69">
        <v>0</v>
      </c>
      <c r="Z47" s="64">
        <v>0</v>
      </c>
      <c r="AA47" s="64">
        <v>0</v>
      </c>
      <c r="AB47" s="64">
        <v>0</v>
      </c>
      <c r="AC47" s="64">
        <v>0</v>
      </c>
      <c r="AD47" s="64">
        <v>0</v>
      </c>
      <c r="AE47" s="64">
        <v>0</v>
      </c>
      <c r="AF47" s="67">
        <v>23600</v>
      </c>
      <c r="AG47" s="70">
        <f t="shared" si="1"/>
        <v>0</v>
      </c>
      <c r="AH47" s="71">
        <f t="shared" si="2"/>
        <v>113589</v>
      </c>
      <c r="AI47" s="72">
        <f t="shared" si="3"/>
        <v>1305011.3999999999</v>
      </c>
    </row>
    <row r="48" spans="1:35" s="40" customFormat="1" ht="23.1" customHeight="1">
      <c r="A48" s="54" t="s">
        <v>55</v>
      </c>
      <c r="B48" s="54" t="s">
        <v>349</v>
      </c>
      <c r="C48" s="58" t="s">
        <v>389</v>
      </c>
      <c r="D48" s="59">
        <v>2.407</v>
      </c>
      <c r="E48" s="60">
        <v>1.3320000000000001</v>
      </c>
      <c r="F48" s="60">
        <v>1.173</v>
      </c>
      <c r="G48" s="60">
        <v>0.51200000000000001</v>
      </c>
      <c r="H48" s="60">
        <v>0.66100000000000003</v>
      </c>
      <c r="I48" s="60">
        <v>0</v>
      </c>
      <c r="J48" s="60">
        <v>0</v>
      </c>
      <c r="K48" s="60">
        <v>8.5999999999999993E-2</v>
      </c>
      <c r="L48" s="60">
        <v>0</v>
      </c>
      <c r="M48" s="60">
        <v>8.5999999999999993E-2</v>
      </c>
      <c r="N48" s="60">
        <v>0</v>
      </c>
      <c r="O48" s="60">
        <v>7.2999999999999995E-2</v>
      </c>
      <c r="P48" s="60">
        <v>7.2999999999999995E-2</v>
      </c>
      <c r="Q48" s="60">
        <v>0</v>
      </c>
      <c r="R48" s="60">
        <v>0</v>
      </c>
      <c r="S48" s="60">
        <v>0</v>
      </c>
      <c r="T48" s="60">
        <v>0</v>
      </c>
      <c r="U48" s="61">
        <v>47200</v>
      </c>
      <c r="V48" s="62">
        <f t="shared" si="0"/>
        <v>62870.400000000001</v>
      </c>
      <c r="W48" s="66">
        <v>1.075</v>
      </c>
      <c r="X48" s="66">
        <v>1.075</v>
      </c>
      <c r="Y48" s="69">
        <v>0</v>
      </c>
      <c r="Z48" s="64">
        <v>0</v>
      </c>
      <c r="AA48" s="64">
        <v>0</v>
      </c>
      <c r="AB48" s="64">
        <v>0</v>
      </c>
      <c r="AC48" s="64">
        <v>0</v>
      </c>
      <c r="AD48" s="64">
        <v>0</v>
      </c>
      <c r="AE48" s="64">
        <v>0</v>
      </c>
      <c r="AF48" s="67">
        <v>23600</v>
      </c>
      <c r="AG48" s="70">
        <f t="shared" si="1"/>
        <v>25370</v>
      </c>
      <c r="AH48" s="71">
        <f t="shared" si="2"/>
        <v>1989.3119999999999</v>
      </c>
      <c r="AI48" s="72">
        <f t="shared" si="3"/>
        <v>90229.712</v>
      </c>
    </row>
    <row r="49" spans="1:35" s="40" customFormat="1" ht="23.1" customHeight="1">
      <c r="A49" s="54" t="s">
        <v>55</v>
      </c>
      <c r="B49" s="54" t="s">
        <v>349</v>
      </c>
      <c r="C49" s="55" t="s">
        <v>390</v>
      </c>
      <c r="D49" s="56">
        <v>3.2450000000000001</v>
      </c>
      <c r="E49" s="57">
        <v>3.2450000000000001</v>
      </c>
      <c r="F49" s="57">
        <v>0.81799999999999995</v>
      </c>
      <c r="G49" s="57">
        <v>0.71099999999999997</v>
      </c>
      <c r="H49" s="57">
        <v>0.107</v>
      </c>
      <c r="I49" s="57">
        <v>0</v>
      </c>
      <c r="J49" s="57">
        <v>0</v>
      </c>
      <c r="K49" s="57">
        <v>2.427</v>
      </c>
      <c r="L49" s="57">
        <v>2.427</v>
      </c>
      <c r="M49" s="57">
        <v>0</v>
      </c>
      <c r="N49" s="57">
        <v>0</v>
      </c>
      <c r="O49" s="57">
        <v>0</v>
      </c>
      <c r="P49" s="57">
        <v>0</v>
      </c>
      <c r="Q49" s="57">
        <v>0</v>
      </c>
      <c r="R49" s="57">
        <v>0</v>
      </c>
      <c r="S49" s="57">
        <v>0</v>
      </c>
      <c r="T49" s="57">
        <v>0</v>
      </c>
      <c r="U49" s="61">
        <v>47200</v>
      </c>
      <c r="V49" s="62">
        <f t="shared" si="0"/>
        <v>153164</v>
      </c>
      <c r="W49" s="63">
        <v>0</v>
      </c>
      <c r="X49" s="63">
        <v>0</v>
      </c>
      <c r="Y49" s="68">
        <v>0</v>
      </c>
      <c r="Z49" s="61">
        <v>0</v>
      </c>
      <c r="AA49" s="61">
        <v>0</v>
      </c>
      <c r="AB49" s="61">
        <v>0</v>
      </c>
      <c r="AC49" s="61">
        <v>0</v>
      </c>
      <c r="AD49" s="61">
        <v>0</v>
      </c>
      <c r="AE49" s="61">
        <v>0</v>
      </c>
      <c r="AF49" s="67">
        <v>23600</v>
      </c>
      <c r="AG49" s="70">
        <f t="shared" si="1"/>
        <v>0</v>
      </c>
      <c r="AH49" s="71">
        <f t="shared" si="2"/>
        <v>12020.892</v>
      </c>
      <c r="AI49" s="72">
        <f t="shared" si="3"/>
        <v>165184.89199999999</v>
      </c>
    </row>
    <row r="50" spans="1:35" s="40" customFormat="1" ht="23.1" customHeight="1">
      <c r="A50" s="54" t="s">
        <v>55</v>
      </c>
      <c r="B50" s="54" t="s">
        <v>349</v>
      </c>
      <c r="C50" s="55" t="s">
        <v>391</v>
      </c>
      <c r="D50" s="56">
        <v>3.2829999999999999</v>
      </c>
      <c r="E50" s="57">
        <v>2.2170000000000001</v>
      </c>
      <c r="F50" s="57">
        <v>1.5289999999999999</v>
      </c>
      <c r="G50" s="57">
        <v>0</v>
      </c>
      <c r="H50" s="57">
        <v>1.5289999999999999</v>
      </c>
      <c r="I50" s="57">
        <v>0</v>
      </c>
      <c r="J50" s="57">
        <v>0</v>
      </c>
      <c r="K50" s="57">
        <v>0</v>
      </c>
      <c r="L50" s="57">
        <v>0</v>
      </c>
      <c r="M50" s="57">
        <v>0</v>
      </c>
      <c r="N50" s="57">
        <v>0</v>
      </c>
      <c r="O50" s="57">
        <v>0.68799999999999994</v>
      </c>
      <c r="P50" s="57">
        <v>0.57199999999999995</v>
      </c>
      <c r="Q50" s="57">
        <v>0.11600000000000001</v>
      </c>
      <c r="R50" s="57">
        <v>0</v>
      </c>
      <c r="S50" s="57">
        <v>0</v>
      </c>
      <c r="T50" s="57">
        <v>0</v>
      </c>
      <c r="U50" s="61">
        <v>47200</v>
      </c>
      <c r="V50" s="62">
        <f t="shared" si="0"/>
        <v>104642.4</v>
      </c>
      <c r="W50" s="63">
        <v>1.0660000000000001</v>
      </c>
      <c r="X50" s="63">
        <v>1.0660000000000001</v>
      </c>
      <c r="Y50" s="68">
        <v>0</v>
      </c>
      <c r="Z50" s="61">
        <v>0</v>
      </c>
      <c r="AA50" s="61">
        <v>0</v>
      </c>
      <c r="AB50" s="61">
        <v>0</v>
      </c>
      <c r="AC50" s="61">
        <v>0</v>
      </c>
      <c r="AD50" s="61">
        <v>0</v>
      </c>
      <c r="AE50" s="61">
        <v>0</v>
      </c>
      <c r="AF50" s="67">
        <v>23600</v>
      </c>
      <c r="AG50" s="70">
        <f t="shared" si="1"/>
        <v>25157.599999999999</v>
      </c>
      <c r="AH50" s="71">
        <f t="shared" si="2"/>
        <v>2054.9760000000001</v>
      </c>
      <c r="AI50" s="72">
        <f t="shared" si="3"/>
        <v>131854.976</v>
      </c>
    </row>
    <row r="51" spans="1:35" s="40" customFormat="1" ht="23.1" customHeight="1">
      <c r="A51" s="54" t="s">
        <v>55</v>
      </c>
      <c r="B51" s="54" t="s">
        <v>349</v>
      </c>
      <c r="C51" s="55" t="s">
        <v>392</v>
      </c>
      <c r="D51" s="56">
        <v>4.4999999999999998E-2</v>
      </c>
      <c r="E51" s="57">
        <v>0</v>
      </c>
      <c r="F51" s="57">
        <v>0</v>
      </c>
      <c r="G51" s="57">
        <v>0</v>
      </c>
      <c r="H51" s="57">
        <v>0</v>
      </c>
      <c r="I51" s="57">
        <v>0</v>
      </c>
      <c r="J51" s="57">
        <v>0</v>
      </c>
      <c r="K51" s="57">
        <v>0</v>
      </c>
      <c r="L51" s="57">
        <v>0</v>
      </c>
      <c r="M51" s="57">
        <v>0</v>
      </c>
      <c r="N51" s="57">
        <v>0</v>
      </c>
      <c r="O51" s="57">
        <v>0</v>
      </c>
      <c r="P51" s="57">
        <v>0</v>
      </c>
      <c r="Q51" s="57">
        <v>0</v>
      </c>
      <c r="R51" s="57">
        <v>0</v>
      </c>
      <c r="S51" s="57">
        <v>0</v>
      </c>
      <c r="T51" s="57">
        <v>0</v>
      </c>
      <c r="U51" s="61">
        <v>47200</v>
      </c>
      <c r="V51" s="62">
        <f t="shared" si="0"/>
        <v>0</v>
      </c>
      <c r="W51" s="63">
        <v>4.4999999999999998E-2</v>
      </c>
      <c r="X51" s="63">
        <v>4.4999999999999998E-2</v>
      </c>
      <c r="Y51" s="68">
        <v>0</v>
      </c>
      <c r="Z51" s="61">
        <v>0</v>
      </c>
      <c r="AA51" s="61">
        <v>0</v>
      </c>
      <c r="AB51" s="61">
        <v>0</v>
      </c>
      <c r="AC51" s="61">
        <v>0</v>
      </c>
      <c r="AD51" s="61">
        <v>0</v>
      </c>
      <c r="AE51" s="61">
        <v>0</v>
      </c>
      <c r="AF51" s="67">
        <v>23600</v>
      </c>
      <c r="AG51" s="70">
        <f t="shared" si="1"/>
        <v>1062</v>
      </c>
      <c r="AH51" s="71">
        <f t="shared" si="2"/>
        <v>0</v>
      </c>
      <c r="AI51" s="72">
        <f t="shared" si="3"/>
        <v>1062</v>
      </c>
    </row>
    <row r="52" spans="1:35" s="40" customFormat="1" ht="23.1" customHeight="1">
      <c r="A52" s="54" t="s">
        <v>55</v>
      </c>
      <c r="B52" s="54" t="s">
        <v>349</v>
      </c>
      <c r="C52" s="55" t="s">
        <v>393</v>
      </c>
      <c r="D52" s="56">
        <v>19.698</v>
      </c>
      <c r="E52" s="57">
        <v>19.698</v>
      </c>
      <c r="F52" s="57">
        <v>2.5499999999999998</v>
      </c>
      <c r="G52" s="57">
        <v>0.16400000000000001</v>
      </c>
      <c r="H52" s="57">
        <v>2.3860000000000001</v>
      </c>
      <c r="I52" s="57">
        <v>0</v>
      </c>
      <c r="J52" s="57">
        <v>0</v>
      </c>
      <c r="K52" s="57">
        <v>16.43</v>
      </c>
      <c r="L52" s="57">
        <v>16.43</v>
      </c>
      <c r="M52" s="57">
        <v>0</v>
      </c>
      <c r="N52" s="57">
        <v>0</v>
      </c>
      <c r="O52" s="57">
        <v>0.71799999999999997</v>
      </c>
      <c r="P52" s="57">
        <v>0</v>
      </c>
      <c r="Q52" s="57">
        <v>0.71799999999999997</v>
      </c>
      <c r="R52" s="57">
        <v>0</v>
      </c>
      <c r="S52" s="57">
        <v>0</v>
      </c>
      <c r="T52" s="57">
        <v>0</v>
      </c>
      <c r="U52" s="61">
        <v>47200</v>
      </c>
      <c r="V52" s="62">
        <f t="shared" si="0"/>
        <v>929745.6</v>
      </c>
      <c r="W52" s="61">
        <v>0</v>
      </c>
      <c r="X52" s="61">
        <v>0</v>
      </c>
      <c r="Y52" s="68">
        <v>0</v>
      </c>
      <c r="Z52" s="61">
        <v>0</v>
      </c>
      <c r="AA52" s="61">
        <v>0</v>
      </c>
      <c r="AB52" s="61">
        <v>0</v>
      </c>
      <c r="AC52" s="61">
        <v>0</v>
      </c>
      <c r="AD52" s="61">
        <v>0</v>
      </c>
      <c r="AE52" s="61">
        <v>0</v>
      </c>
      <c r="AF52" s="67">
        <v>23600</v>
      </c>
      <c r="AG52" s="70">
        <f t="shared" si="1"/>
        <v>0</v>
      </c>
      <c r="AH52" s="71">
        <f t="shared" si="2"/>
        <v>77362.2</v>
      </c>
      <c r="AI52" s="72">
        <f t="shared" si="3"/>
        <v>1007107.8</v>
      </c>
    </row>
    <row r="53" spans="1:35" s="40" customFormat="1" ht="23.1" customHeight="1">
      <c r="A53" s="54" t="s">
        <v>55</v>
      </c>
      <c r="B53" s="54" t="s">
        <v>349</v>
      </c>
      <c r="C53" s="55" t="s">
        <v>394</v>
      </c>
      <c r="D53" s="56">
        <v>0.39600000000000002</v>
      </c>
      <c r="E53" s="57">
        <v>0.39600000000000002</v>
      </c>
      <c r="F53" s="57">
        <v>0</v>
      </c>
      <c r="G53" s="57">
        <v>0</v>
      </c>
      <c r="H53" s="57">
        <v>0</v>
      </c>
      <c r="I53" s="57">
        <v>0</v>
      </c>
      <c r="J53" s="57">
        <v>0</v>
      </c>
      <c r="K53" s="57">
        <v>0.39600000000000002</v>
      </c>
      <c r="L53" s="57">
        <v>0.39600000000000002</v>
      </c>
      <c r="M53" s="57">
        <v>0</v>
      </c>
      <c r="N53" s="57">
        <v>0</v>
      </c>
      <c r="O53" s="57">
        <v>0</v>
      </c>
      <c r="P53" s="57">
        <v>0</v>
      </c>
      <c r="Q53" s="57">
        <v>0</v>
      </c>
      <c r="R53" s="57">
        <v>0</v>
      </c>
      <c r="S53" s="57">
        <v>0</v>
      </c>
      <c r="T53" s="57">
        <v>0</v>
      </c>
      <c r="U53" s="61">
        <v>47200</v>
      </c>
      <c r="V53" s="62">
        <f t="shared" si="0"/>
        <v>18691.2</v>
      </c>
      <c r="W53" s="61">
        <v>0</v>
      </c>
      <c r="X53" s="61">
        <v>0</v>
      </c>
      <c r="Y53" s="68">
        <v>0</v>
      </c>
      <c r="Z53" s="61">
        <v>0</v>
      </c>
      <c r="AA53" s="61">
        <v>0</v>
      </c>
      <c r="AB53" s="61">
        <v>0</v>
      </c>
      <c r="AC53" s="61">
        <v>0</v>
      </c>
      <c r="AD53" s="61">
        <v>0</v>
      </c>
      <c r="AE53" s="61">
        <v>0</v>
      </c>
      <c r="AF53" s="67">
        <v>23600</v>
      </c>
      <c r="AG53" s="70">
        <f t="shared" si="1"/>
        <v>0</v>
      </c>
      <c r="AH53" s="71">
        <f t="shared" si="2"/>
        <v>1782</v>
      </c>
      <c r="AI53" s="72">
        <f t="shared" si="3"/>
        <v>20473.2</v>
      </c>
    </row>
    <row r="54" spans="1:35" s="40" customFormat="1" ht="23.1" customHeight="1">
      <c r="A54" s="54" t="s">
        <v>55</v>
      </c>
      <c r="B54" s="54" t="s">
        <v>349</v>
      </c>
      <c r="C54" s="55" t="s">
        <v>339</v>
      </c>
      <c r="D54" s="56">
        <v>16.722000000000001</v>
      </c>
      <c r="E54" s="57">
        <v>16.722000000000001</v>
      </c>
      <c r="F54" s="57">
        <v>0.13800000000000001</v>
      </c>
      <c r="G54" s="57">
        <v>0</v>
      </c>
      <c r="H54" s="57">
        <v>0.13800000000000001</v>
      </c>
      <c r="I54" s="57">
        <v>0</v>
      </c>
      <c r="J54" s="57">
        <v>0</v>
      </c>
      <c r="K54" s="57">
        <v>16.584</v>
      </c>
      <c r="L54" s="57">
        <v>16.584</v>
      </c>
      <c r="M54" s="57">
        <v>0</v>
      </c>
      <c r="N54" s="57">
        <v>0</v>
      </c>
      <c r="O54" s="57">
        <v>0</v>
      </c>
      <c r="P54" s="57">
        <v>0</v>
      </c>
      <c r="Q54" s="57">
        <v>0</v>
      </c>
      <c r="R54" s="57">
        <v>0</v>
      </c>
      <c r="S54" s="57">
        <v>0</v>
      </c>
      <c r="T54" s="57">
        <v>0</v>
      </c>
      <c r="U54" s="61">
        <v>47200</v>
      </c>
      <c r="V54" s="62">
        <f t="shared" si="0"/>
        <v>789278.4</v>
      </c>
      <c r="W54" s="61">
        <v>0</v>
      </c>
      <c r="X54" s="61">
        <v>0</v>
      </c>
      <c r="Y54" s="68">
        <v>0</v>
      </c>
      <c r="Z54" s="61">
        <v>0</v>
      </c>
      <c r="AA54" s="61">
        <v>0</v>
      </c>
      <c r="AB54" s="61">
        <v>0</v>
      </c>
      <c r="AC54" s="61">
        <v>0</v>
      </c>
      <c r="AD54" s="61">
        <v>0</v>
      </c>
      <c r="AE54" s="61">
        <v>0</v>
      </c>
      <c r="AF54" s="67">
        <v>23600</v>
      </c>
      <c r="AG54" s="70">
        <f t="shared" si="1"/>
        <v>0</v>
      </c>
      <c r="AH54" s="71">
        <f t="shared" si="2"/>
        <v>74813.471999999994</v>
      </c>
      <c r="AI54" s="72">
        <f t="shared" si="3"/>
        <v>864091.87199999997</v>
      </c>
    </row>
    <row r="55" spans="1:35" s="40" customFormat="1" ht="23.1" customHeight="1">
      <c r="A55" s="54" t="s">
        <v>55</v>
      </c>
      <c r="B55" s="54" t="s">
        <v>349</v>
      </c>
      <c r="C55" s="55" t="s">
        <v>395</v>
      </c>
      <c r="D55" s="56">
        <v>5.4820000000000002</v>
      </c>
      <c r="E55" s="57">
        <v>5.4820000000000002</v>
      </c>
      <c r="F55" s="57">
        <v>0</v>
      </c>
      <c r="G55" s="57">
        <v>0</v>
      </c>
      <c r="H55" s="57">
        <v>0</v>
      </c>
      <c r="I55" s="57">
        <v>0</v>
      </c>
      <c r="J55" s="57">
        <v>0</v>
      </c>
      <c r="K55" s="57">
        <v>5.391</v>
      </c>
      <c r="L55" s="57">
        <v>0</v>
      </c>
      <c r="M55" s="57">
        <v>0</v>
      </c>
      <c r="N55" s="57">
        <v>5.391</v>
      </c>
      <c r="O55" s="57">
        <v>9.0999999999999998E-2</v>
      </c>
      <c r="P55" s="57">
        <v>9.0999999999999998E-2</v>
      </c>
      <c r="Q55" s="57">
        <v>0</v>
      </c>
      <c r="R55" s="57">
        <v>0</v>
      </c>
      <c r="S55" s="57">
        <v>0</v>
      </c>
      <c r="T55" s="57">
        <v>0</v>
      </c>
      <c r="U55" s="61">
        <v>47200</v>
      </c>
      <c r="V55" s="62">
        <f t="shared" si="0"/>
        <v>258750.4</v>
      </c>
      <c r="W55" s="61">
        <v>0</v>
      </c>
      <c r="X55" s="61">
        <v>0</v>
      </c>
      <c r="Y55" s="68">
        <v>0</v>
      </c>
      <c r="Z55" s="61">
        <v>0</v>
      </c>
      <c r="AA55" s="61">
        <v>0</v>
      </c>
      <c r="AB55" s="61">
        <v>0</v>
      </c>
      <c r="AC55" s="61">
        <v>0</v>
      </c>
      <c r="AD55" s="61">
        <v>0</v>
      </c>
      <c r="AE55" s="61">
        <v>0</v>
      </c>
      <c r="AF55" s="67">
        <v>23600</v>
      </c>
      <c r="AG55" s="70">
        <f t="shared" si="1"/>
        <v>0</v>
      </c>
      <c r="AH55" s="71">
        <f t="shared" si="2"/>
        <v>9703.7999999999993</v>
      </c>
      <c r="AI55" s="72">
        <f t="shared" si="3"/>
        <v>268454.2</v>
      </c>
    </row>
    <row r="56" spans="1:35" s="40" customFormat="1" ht="23.1" customHeight="1">
      <c r="A56" s="54" t="s">
        <v>55</v>
      </c>
      <c r="B56" s="54" t="s">
        <v>349</v>
      </c>
      <c r="C56" s="55" t="s">
        <v>396</v>
      </c>
      <c r="D56" s="56">
        <v>5.4820000000000002</v>
      </c>
      <c r="E56" s="57">
        <v>5.4820000000000002</v>
      </c>
      <c r="F56" s="57">
        <v>0</v>
      </c>
      <c r="G56" s="57">
        <v>0</v>
      </c>
      <c r="H56" s="57">
        <v>0</v>
      </c>
      <c r="I56" s="57">
        <v>0</v>
      </c>
      <c r="J56" s="57">
        <v>0</v>
      </c>
      <c r="K56" s="57">
        <v>5.391</v>
      </c>
      <c r="L56" s="57">
        <v>0</v>
      </c>
      <c r="M56" s="57">
        <v>0</v>
      </c>
      <c r="N56" s="57">
        <v>5.391</v>
      </c>
      <c r="O56" s="57">
        <v>9.0999999999999998E-2</v>
      </c>
      <c r="P56" s="57">
        <v>9.0999999999999998E-2</v>
      </c>
      <c r="Q56" s="57">
        <v>0</v>
      </c>
      <c r="R56" s="57">
        <v>0</v>
      </c>
      <c r="S56" s="57">
        <v>0</v>
      </c>
      <c r="T56" s="57">
        <v>0</v>
      </c>
      <c r="U56" s="61">
        <v>47200</v>
      </c>
      <c r="V56" s="62">
        <f t="shared" si="0"/>
        <v>258750.4</v>
      </c>
      <c r="W56" s="61">
        <v>0</v>
      </c>
      <c r="X56" s="61">
        <v>0</v>
      </c>
      <c r="Y56" s="68">
        <v>0</v>
      </c>
      <c r="Z56" s="61">
        <v>0</v>
      </c>
      <c r="AA56" s="61">
        <v>0</v>
      </c>
      <c r="AB56" s="61">
        <v>0</v>
      </c>
      <c r="AC56" s="61">
        <v>0</v>
      </c>
      <c r="AD56" s="61">
        <v>0</v>
      </c>
      <c r="AE56" s="61">
        <v>0</v>
      </c>
      <c r="AF56" s="67">
        <v>23600</v>
      </c>
      <c r="AG56" s="70">
        <f t="shared" si="1"/>
        <v>0</v>
      </c>
      <c r="AH56" s="71">
        <f t="shared" si="2"/>
        <v>9703.7999999999993</v>
      </c>
      <c r="AI56" s="72">
        <f t="shared" si="3"/>
        <v>268454.2</v>
      </c>
    </row>
    <row r="57" spans="1:35" s="40" customFormat="1" ht="23.1" customHeight="1">
      <c r="A57" s="54" t="s">
        <v>55</v>
      </c>
      <c r="B57" s="54" t="s">
        <v>349</v>
      </c>
      <c r="C57" s="55" t="s">
        <v>341</v>
      </c>
      <c r="D57" s="56">
        <v>12.597</v>
      </c>
      <c r="E57" s="57">
        <v>12.3</v>
      </c>
      <c r="F57" s="57">
        <v>1.724</v>
      </c>
      <c r="G57" s="57">
        <v>1.3180000000000001</v>
      </c>
      <c r="H57" s="57">
        <v>0.40600000000000003</v>
      </c>
      <c r="I57" s="57">
        <v>0</v>
      </c>
      <c r="J57" s="57">
        <v>0</v>
      </c>
      <c r="K57" s="57">
        <v>10.271000000000001</v>
      </c>
      <c r="L57" s="57">
        <v>9.9730000000000008</v>
      </c>
      <c r="M57" s="57">
        <v>0</v>
      </c>
      <c r="N57" s="57">
        <v>0.29799999999999999</v>
      </c>
      <c r="O57" s="57">
        <v>0.30499999999999999</v>
      </c>
      <c r="P57" s="57">
        <v>0.13200000000000001</v>
      </c>
      <c r="Q57" s="57">
        <v>0.17299999999999999</v>
      </c>
      <c r="R57" s="57">
        <v>0</v>
      </c>
      <c r="S57" s="57">
        <v>0</v>
      </c>
      <c r="T57" s="57">
        <v>0</v>
      </c>
      <c r="U57" s="61">
        <v>47200</v>
      </c>
      <c r="V57" s="62">
        <f t="shared" si="0"/>
        <v>580560</v>
      </c>
      <c r="W57" s="63">
        <v>0.29699999999999999</v>
      </c>
      <c r="X57" s="63">
        <v>0.29699999999999999</v>
      </c>
      <c r="Y57" s="68">
        <v>0</v>
      </c>
      <c r="Z57" s="61">
        <v>0</v>
      </c>
      <c r="AA57" s="61">
        <v>0</v>
      </c>
      <c r="AB57" s="61">
        <v>0</v>
      </c>
      <c r="AC57" s="61">
        <v>0</v>
      </c>
      <c r="AD57" s="61">
        <v>0</v>
      </c>
      <c r="AE57" s="61">
        <v>0</v>
      </c>
      <c r="AF57" s="67">
        <v>23600</v>
      </c>
      <c r="AG57" s="70">
        <f t="shared" si="1"/>
        <v>7009.2</v>
      </c>
      <c r="AH57" s="71">
        <f t="shared" si="2"/>
        <v>47731.955999999998</v>
      </c>
      <c r="AI57" s="72">
        <f t="shared" si="3"/>
        <v>635301.15599999996</v>
      </c>
    </row>
    <row r="58" spans="1:35" s="40" customFormat="1" ht="23.1" customHeight="1">
      <c r="A58" s="54" t="s">
        <v>55</v>
      </c>
      <c r="B58" s="54" t="s">
        <v>349</v>
      </c>
      <c r="C58" s="55" t="s">
        <v>397</v>
      </c>
      <c r="D58" s="56">
        <v>12.827</v>
      </c>
      <c r="E58" s="57">
        <v>12.342000000000001</v>
      </c>
      <c r="F58" s="57">
        <v>1.379</v>
      </c>
      <c r="G58" s="57">
        <v>0.40400000000000003</v>
      </c>
      <c r="H58" s="57">
        <v>0.97499999999999998</v>
      </c>
      <c r="I58" s="57">
        <v>0</v>
      </c>
      <c r="J58" s="57">
        <v>0</v>
      </c>
      <c r="K58" s="57">
        <v>9.8559999999999999</v>
      </c>
      <c r="L58" s="57">
        <v>9.81</v>
      </c>
      <c r="M58" s="57">
        <v>0</v>
      </c>
      <c r="N58" s="57">
        <v>4.5999999999999999E-2</v>
      </c>
      <c r="O58" s="57">
        <v>1.107</v>
      </c>
      <c r="P58" s="57">
        <v>0.10199999999999999</v>
      </c>
      <c r="Q58" s="57">
        <v>1.0049999999999999</v>
      </c>
      <c r="R58" s="57">
        <v>0</v>
      </c>
      <c r="S58" s="57">
        <v>0</v>
      </c>
      <c r="T58" s="57">
        <v>0</v>
      </c>
      <c r="U58" s="61">
        <v>47200</v>
      </c>
      <c r="V58" s="62">
        <f t="shared" si="0"/>
        <v>582542.4</v>
      </c>
      <c r="W58" s="63">
        <v>0.48499999999999999</v>
      </c>
      <c r="X58" s="63">
        <v>0.34599999999999997</v>
      </c>
      <c r="Y58" s="68">
        <v>0</v>
      </c>
      <c r="Z58" s="63">
        <v>0.13900000000000001</v>
      </c>
      <c r="AA58" s="61">
        <v>0</v>
      </c>
      <c r="AB58" s="61">
        <v>0</v>
      </c>
      <c r="AC58" s="61">
        <v>0</v>
      </c>
      <c r="AD58" s="61">
        <v>0</v>
      </c>
      <c r="AE58" s="61">
        <v>0</v>
      </c>
      <c r="AF58" s="67">
        <v>23600</v>
      </c>
      <c r="AG58" s="70">
        <f t="shared" si="1"/>
        <v>11446</v>
      </c>
      <c r="AH58" s="71">
        <f t="shared" si="2"/>
        <v>46081.175999999999</v>
      </c>
      <c r="AI58" s="72">
        <f t="shared" si="3"/>
        <v>640069.576</v>
      </c>
    </row>
    <row r="59" spans="1:35" s="40" customFormat="1" ht="23.1" customHeight="1">
      <c r="A59" s="54" t="s">
        <v>55</v>
      </c>
      <c r="B59" s="54" t="s">
        <v>349</v>
      </c>
      <c r="C59" s="55" t="s">
        <v>398</v>
      </c>
      <c r="D59" s="56">
        <v>4.8890000000000002</v>
      </c>
      <c r="E59" s="57">
        <v>4.5439999999999996</v>
      </c>
      <c r="F59" s="57">
        <v>3.8420000000000001</v>
      </c>
      <c r="G59" s="57">
        <v>0.99099999999999999</v>
      </c>
      <c r="H59" s="57">
        <v>2.851</v>
      </c>
      <c r="I59" s="57">
        <v>0</v>
      </c>
      <c r="J59" s="57">
        <v>0</v>
      </c>
      <c r="K59" s="57">
        <v>0.6</v>
      </c>
      <c r="L59" s="57">
        <v>0</v>
      </c>
      <c r="M59" s="57">
        <v>0</v>
      </c>
      <c r="N59" s="57">
        <v>0.6</v>
      </c>
      <c r="O59" s="57">
        <v>0.10199999999999999</v>
      </c>
      <c r="P59" s="57">
        <v>0.10199999999999999</v>
      </c>
      <c r="Q59" s="57">
        <v>0</v>
      </c>
      <c r="R59" s="57">
        <v>0</v>
      </c>
      <c r="S59" s="57">
        <v>0</v>
      </c>
      <c r="T59" s="57">
        <v>0</v>
      </c>
      <c r="U59" s="61">
        <v>47200</v>
      </c>
      <c r="V59" s="62">
        <f t="shared" si="0"/>
        <v>214476.79999999999</v>
      </c>
      <c r="W59" s="63">
        <v>0.34499999999999997</v>
      </c>
      <c r="X59" s="63">
        <v>0.34499999999999997</v>
      </c>
      <c r="Y59" s="68">
        <v>0</v>
      </c>
      <c r="Z59" s="61">
        <v>0</v>
      </c>
      <c r="AA59" s="61">
        <v>0</v>
      </c>
      <c r="AB59" s="61">
        <v>0</v>
      </c>
      <c r="AC59" s="61">
        <v>0</v>
      </c>
      <c r="AD59" s="61">
        <v>0</v>
      </c>
      <c r="AE59" s="61">
        <v>0</v>
      </c>
      <c r="AF59" s="67">
        <v>23600</v>
      </c>
      <c r="AG59" s="70">
        <f t="shared" si="1"/>
        <v>8142</v>
      </c>
      <c r="AH59" s="71">
        <f t="shared" si="2"/>
        <v>6243.6480000000001</v>
      </c>
      <c r="AI59" s="72">
        <f t="shared" si="3"/>
        <v>228862.448</v>
      </c>
    </row>
    <row r="60" spans="1:35" s="40" customFormat="1" ht="23.1" customHeight="1">
      <c r="A60" s="54" t="s">
        <v>55</v>
      </c>
      <c r="B60" s="54" t="s">
        <v>349</v>
      </c>
      <c r="C60" s="55" t="s">
        <v>399</v>
      </c>
      <c r="D60" s="56">
        <v>12.988</v>
      </c>
      <c r="E60" s="57">
        <v>12.731</v>
      </c>
      <c r="F60" s="57">
        <v>1.6479999999999999</v>
      </c>
      <c r="G60" s="57">
        <v>0.95799999999999996</v>
      </c>
      <c r="H60" s="57">
        <v>0.69</v>
      </c>
      <c r="I60" s="57">
        <v>0</v>
      </c>
      <c r="J60" s="57">
        <v>0</v>
      </c>
      <c r="K60" s="57">
        <v>10.683</v>
      </c>
      <c r="L60" s="57">
        <v>10.124000000000001</v>
      </c>
      <c r="M60" s="57">
        <v>0.32700000000000001</v>
      </c>
      <c r="N60" s="57">
        <v>0.23200000000000001</v>
      </c>
      <c r="O60" s="57">
        <v>0.4</v>
      </c>
      <c r="P60" s="57">
        <v>0.105</v>
      </c>
      <c r="Q60" s="57">
        <v>0.26600000000000001</v>
      </c>
      <c r="R60" s="57">
        <v>0</v>
      </c>
      <c r="S60" s="57">
        <v>0</v>
      </c>
      <c r="T60" s="57">
        <v>2.9000000000000001E-2</v>
      </c>
      <c r="U60" s="61">
        <v>47200</v>
      </c>
      <c r="V60" s="62">
        <f t="shared" si="0"/>
        <v>600903.19999999995</v>
      </c>
      <c r="W60" s="63">
        <v>0.25700000000000001</v>
      </c>
      <c r="X60" s="63">
        <v>0.25700000000000001</v>
      </c>
      <c r="Y60" s="68">
        <v>0</v>
      </c>
      <c r="Z60" s="61">
        <v>0</v>
      </c>
      <c r="AA60" s="61">
        <v>0</v>
      </c>
      <c r="AB60" s="61">
        <v>0</v>
      </c>
      <c r="AC60" s="61">
        <v>0</v>
      </c>
      <c r="AD60" s="61">
        <v>0</v>
      </c>
      <c r="AE60" s="61">
        <v>0</v>
      </c>
      <c r="AF60" s="67">
        <v>23600</v>
      </c>
      <c r="AG60" s="70">
        <f t="shared" si="1"/>
        <v>6065.2</v>
      </c>
      <c r="AH60" s="71">
        <f t="shared" si="2"/>
        <v>49760.112000000001</v>
      </c>
      <c r="AI60" s="72">
        <f t="shared" si="3"/>
        <v>656728.51199999999</v>
      </c>
    </row>
    <row r="61" spans="1:35" s="40" customFormat="1" ht="23.1" customHeight="1">
      <c r="A61" s="54" t="s">
        <v>55</v>
      </c>
      <c r="B61" s="54" t="s">
        <v>349</v>
      </c>
      <c r="C61" s="55" t="s">
        <v>400</v>
      </c>
      <c r="D61" s="56">
        <v>2.597</v>
      </c>
      <c r="E61" s="57">
        <v>2.597</v>
      </c>
      <c r="F61" s="57">
        <v>2.3690000000000002</v>
      </c>
      <c r="G61" s="57">
        <v>0.71199999999999997</v>
      </c>
      <c r="H61" s="57">
        <v>1.657</v>
      </c>
      <c r="I61" s="57">
        <v>0</v>
      </c>
      <c r="J61" s="57">
        <v>0</v>
      </c>
      <c r="K61" s="57">
        <v>0.22800000000000001</v>
      </c>
      <c r="L61" s="57">
        <v>0.22800000000000001</v>
      </c>
      <c r="M61" s="57">
        <v>0</v>
      </c>
      <c r="N61" s="57">
        <v>0</v>
      </c>
      <c r="O61" s="57">
        <v>0</v>
      </c>
      <c r="P61" s="57">
        <v>0</v>
      </c>
      <c r="Q61" s="57">
        <v>0</v>
      </c>
      <c r="R61" s="57">
        <v>0</v>
      </c>
      <c r="S61" s="57">
        <v>0</v>
      </c>
      <c r="T61" s="57">
        <v>0</v>
      </c>
      <c r="U61" s="61">
        <v>47200</v>
      </c>
      <c r="V61" s="62">
        <f t="shared" si="0"/>
        <v>122578.4</v>
      </c>
      <c r="W61" s="61">
        <v>0</v>
      </c>
      <c r="X61" s="61">
        <v>0</v>
      </c>
      <c r="Y61" s="68">
        <v>0</v>
      </c>
      <c r="Z61" s="61">
        <v>0</v>
      </c>
      <c r="AA61" s="61">
        <v>0</v>
      </c>
      <c r="AB61" s="61">
        <v>0</v>
      </c>
      <c r="AC61" s="61">
        <v>0</v>
      </c>
      <c r="AD61" s="61">
        <v>0</v>
      </c>
      <c r="AE61" s="61">
        <v>0</v>
      </c>
      <c r="AF61" s="67">
        <v>23600</v>
      </c>
      <c r="AG61" s="70">
        <f t="shared" si="1"/>
        <v>0</v>
      </c>
      <c r="AH61" s="71">
        <f t="shared" si="2"/>
        <v>4209.9359999999997</v>
      </c>
      <c r="AI61" s="72">
        <f t="shared" si="3"/>
        <v>126788.336</v>
      </c>
    </row>
    <row r="62" spans="1:35" s="40" customFormat="1" ht="23.1" customHeight="1">
      <c r="A62" s="54" t="s">
        <v>55</v>
      </c>
      <c r="B62" s="54" t="s">
        <v>349</v>
      </c>
      <c r="C62" s="55" t="s">
        <v>401</v>
      </c>
      <c r="D62" s="56">
        <v>0.745</v>
      </c>
      <c r="E62" s="57">
        <v>0.745</v>
      </c>
      <c r="F62" s="57">
        <v>0.376</v>
      </c>
      <c r="G62" s="57">
        <v>0.376</v>
      </c>
      <c r="H62" s="57">
        <v>0</v>
      </c>
      <c r="I62" s="57">
        <v>0</v>
      </c>
      <c r="J62" s="57">
        <v>0</v>
      </c>
      <c r="K62" s="57">
        <v>0.36899999999999999</v>
      </c>
      <c r="L62" s="57">
        <v>0.36899999999999999</v>
      </c>
      <c r="M62" s="57">
        <v>0</v>
      </c>
      <c r="N62" s="57">
        <v>0</v>
      </c>
      <c r="O62" s="57">
        <v>0</v>
      </c>
      <c r="P62" s="57">
        <v>0</v>
      </c>
      <c r="Q62" s="57">
        <v>0</v>
      </c>
      <c r="R62" s="57">
        <v>0</v>
      </c>
      <c r="S62" s="57">
        <v>0</v>
      </c>
      <c r="T62" s="57">
        <v>0</v>
      </c>
      <c r="U62" s="61">
        <v>47200</v>
      </c>
      <c r="V62" s="62">
        <f t="shared" si="0"/>
        <v>35164</v>
      </c>
      <c r="W62" s="61">
        <v>0</v>
      </c>
      <c r="X62" s="61">
        <v>0</v>
      </c>
      <c r="Y62" s="68">
        <v>0</v>
      </c>
      <c r="Z62" s="61">
        <v>0</v>
      </c>
      <c r="AA62" s="61">
        <v>0</v>
      </c>
      <c r="AB62" s="61">
        <v>0</v>
      </c>
      <c r="AC62" s="61">
        <v>0</v>
      </c>
      <c r="AD62" s="61">
        <v>0</v>
      </c>
      <c r="AE62" s="61">
        <v>0</v>
      </c>
      <c r="AF62" s="67">
        <v>23600</v>
      </c>
      <c r="AG62" s="70">
        <f t="shared" si="1"/>
        <v>0</v>
      </c>
      <c r="AH62" s="71">
        <f t="shared" si="2"/>
        <v>2165.8440000000001</v>
      </c>
      <c r="AI62" s="72">
        <f t="shared" si="3"/>
        <v>37329.843999999997</v>
      </c>
    </row>
    <row r="63" spans="1:35" s="40" customFormat="1" ht="23.1" customHeight="1">
      <c r="A63" s="54" t="s">
        <v>55</v>
      </c>
      <c r="B63" s="54" t="s">
        <v>349</v>
      </c>
      <c r="C63" s="55" t="s">
        <v>402</v>
      </c>
      <c r="D63" s="56">
        <v>7.117</v>
      </c>
      <c r="E63" s="57">
        <v>7.117</v>
      </c>
      <c r="F63" s="57">
        <v>0</v>
      </c>
      <c r="G63" s="57">
        <v>0</v>
      </c>
      <c r="H63" s="57">
        <v>0</v>
      </c>
      <c r="I63" s="57">
        <v>0</v>
      </c>
      <c r="J63" s="57">
        <v>0</v>
      </c>
      <c r="K63" s="57">
        <v>7.117</v>
      </c>
      <c r="L63" s="57">
        <v>7.117</v>
      </c>
      <c r="M63" s="57">
        <v>0</v>
      </c>
      <c r="N63" s="57">
        <v>0</v>
      </c>
      <c r="O63" s="57">
        <v>0</v>
      </c>
      <c r="P63" s="57">
        <v>0</v>
      </c>
      <c r="Q63" s="57">
        <v>0</v>
      </c>
      <c r="R63" s="57">
        <v>0</v>
      </c>
      <c r="S63" s="57">
        <v>0</v>
      </c>
      <c r="T63" s="57">
        <v>0</v>
      </c>
      <c r="U63" s="61">
        <v>47200</v>
      </c>
      <c r="V63" s="62">
        <f t="shared" si="0"/>
        <v>335922.4</v>
      </c>
      <c r="W63" s="61">
        <v>0</v>
      </c>
      <c r="X63" s="61">
        <v>0</v>
      </c>
      <c r="Y63" s="68">
        <v>0</v>
      </c>
      <c r="Z63" s="61">
        <v>0</v>
      </c>
      <c r="AA63" s="61">
        <v>0</v>
      </c>
      <c r="AB63" s="61">
        <v>0</v>
      </c>
      <c r="AC63" s="61">
        <v>0</v>
      </c>
      <c r="AD63" s="61">
        <v>0</v>
      </c>
      <c r="AE63" s="61">
        <v>0</v>
      </c>
      <c r="AF63" s="67">
        <v>23600</v>
      </c>
      <c r="AG63" s="70">
        <f t="shared" si="1"/>
        <v>0</v>
      </c>
      <c r="AH63" s="71">
        <f t="shared" si="2"/>
        <v>32026.5</v>
      </c>
      <c r="AI63" s="72">
        <f t="shared" si="3"/>
        <v>367948.9</v>
      </c>
    </row>
    <row r="64" spans="1:35" s="40" customFormat="1" ht="23.1" customHeight="1">
      <c r="A64" s="54" t="s">
        <v>55</v>
      </c>
      <c r="B64" s="54" t="s">
        <v>349</v>
      </c>
      <c r="C64" s="55" t="s">
        <v>403</v>
      </c>
      <c r="D64" s="56">
        <v>9.0079999999999902</v>
      </c>
      <c r="E64" s="57">
        <v>9.0079999999999902</v>
      </c>
      <c r="F64" s="57">
        <v>0</v>
      </c>
      <c r="G64" s="57">
        <v>0</v>
      </c>
      <c r="H64" s="57">
        <v>0</v>
      </c>
      <c r="I64" s="57">
        <v>0</v>
      </c>
      <c r="J64" s="57">
        <v>0</v>
      </c>
      <c r="K64" s="57">
        <v>9.0079999999999902</v>
      </c>
      <c r="L64" s="57">
        <v>9.0079999999999902</v>
      </c>
      <c r="M64" s="57">
        <v>0</v>
      </c>
      <c r="N64" s="57">
        <v>0</v>
      </c>
      <c r="O64" s="57">
        <v>0</v>
      </c>
      <c r="P64" s="57">
        <v>0</v>
      </c>
      <c r="Q64" s="57">
        <v>0</v>
      </c>
      <c r="R64" s="57">
        <v>0</v>
      </c>
      <c r="S64" s="57">
        <v>0</v>
      </c>
      <c r="T64" s="57">
        <v>0</v>
      </c>
      <c r="U64" s="61">
        <v>47200</v>
      </c>
      <c r="V64" s="62">
        <f t="shared" si="0"/>
        <v>425177.59999999998</v>
      </c>
      <c r="W64" s="61">
        <v>0</v>
      </c>
      <c r="X64" s="61">
        <v>0</v>
      </c>
      <c r="Y64" s="68">
        <v>0</v>
      </c>
      <c r="Z64" s="61">
        <v>0</v>
      </c>
      <c r="AA64" s="61">
        <v>0</v>
      </c>
      <c r="AB64" s="61">
        <v>0</v>
      </c>
      <c r="AC64" s="61">
        <v>0</v>
      </c>
      <c r="AD64" s="61">
        <v>0</v>
      </c>
      <c r="AE64" s="61">
        <v>0</v>
      </c>
      <c r="AF64" s="67">
        <v>23600</v>
      </c>
      <c r="AG64" s="70">
        <f t="shared" si="1"/>
        <v>0</v>
      </c>
      <c r="AH64" s="71">
        <f t="shared" si="2"/>
        <v>40536</v>
      </c>
      <c r="AI64" s="72">
        <f t="shared" si="3"/>
        <v>465713.59999999899</v>
      </c>
    </row>
    <row r="65" spans="1:35" s="40" customFormat="1" ht="23.1" customHeight="1">
      <c r="A65" s="54" t="s">
        <v>55</v>
      </c>
      <c r="B65" s="54" t="s">
        <v>349</v>
      </c>
      <c r="C65" s="55" t="s">
        <v>404</v>
      </c>
      <c r="D65" s="56">
        <v>0.159</v>
      </c>
      <c r="E65" s="57">
        <v>0.159</v>
      </c>
      <c r="F65" s="57">
        <v>0</v>
      </c>
      <c r="G65" s="57">
        <v>0</v>
      </c>
      <c r="H65" s="57">
        <v>0</v>
      </c>
      <c r="I65" s="57">
        <v>0</v>
      </c>
      <c r="J65" s="57">
        <v>0</v>
      </c>
      <c r="K65" s="57">
        <v>0</v>
      </c>
      <c r="L65" s="57">
        <v>0</v>
      </c>
      <c r="M65" s="57">
        <v>0</v>
      </c>
      <c r="N65" s="57">
        <v>0</v>
      </c>
      <c r="O65" s="57">
        <v>0.159</v>
      </c>
      <c r="P65" s="57">
        <v>0</v>
      </c>
      <c r="Q65" s="57">
        <v>0</v>
      </c>
      <c r="R65" s="57">
        <v>0</v>
      </c>
      <c r="S65" s="57">
        <v>0.159</v>
      </c>
      <c r="T65" s="57">
        <v>0</v>
      </c>
      <c r="U65" s="61">
        <v>47200</v>
      </c>
      <c r="V65" s="62">
        <f t="shared" si="0"/>
        <v>7504.8</v>
      </c>
      <c r="W65" s="61">
        <v>0</v>
      </c>
      <c r="X65" s="61">
        <v>0</v>
      </c>
      <c r="Y65" s="68">
        <v>0</v>
      </c>
      <c r="Z65" s="61">
        <v>0</v>
      </c>
      <c r="AA65" s="61">
        <v>0</v>
      </c>
      <c r="AB65" s="61">
        <v>0</v>
      </c>
      <c r="AC65" s="61">
        <v>0</v>
      </c>
      <c r="AD65" s="61">
        <v>0</v>
      </c>
      <c r="AE65" s="61">
        <v>0</v>
      </c>
      <c r="AF65" s="67">
        <v>23600</v>
      </c>
      <c r="AG65" s="70">
        <f t="shared" si="1"/>
        <v>0</v>
      </c>
      <c r="AH65" s="71">
        <f t="shared" si="2"/>
        <v>0</v>
      </c>
      <c r="AI65" s="72">
        <f t="shared" si="3"/>
        <v>7504.8</v>
      </c>
    </row>
    <row r="66" spans="1:35" s="40" customFormat="1" ht="23.1" customHeight="1">
      <c r="A66" s="54" t="s">
        <v>55</v>
      </c>
      <c r="B66" s="54" t="s">
        <v>349</v>
      </c>
      <c r="C66" s="55" t="s">
        <v>405</v>
      </c>
      <c r="D66" s="56">
        <v>5.4820000000000002</v>
      </c>
      <c r="E66" s="57">
        <v>5.4820000000000002</v>
      </c>
      <c r="F66" s="57">
        <v>0</v>
      </c>
      <c r="G66" s="57">
        <v>0</v>
      </c>
      <c r="H66" s="57">
        <v>0</v>
      </c>
      <c r="I66" s="57">
        <v>0</v>
      </c>
      <c r="J66" s="57">
        <v>0</v>
      </c>
      <c r="K66" s="57">
        <v>5.391</v>
      </c>
      <c r="L66" s="57">
        <v>0</v>
      </c>
      <c r="M66" s="57">
        <v>0</v>
      </c>
      <c r="N66" s="57">
        <v>5.391</v>
      </c>
      <c r="O66" s="57">
        <v>9.0999999999999998E-2</v>
      </c>
      <c r="P66" s="57">
        <v>9.0999999999999998E-2</v>
      </c>
      <c r="Q66" s="57">
        <v>0</v>
      </c>
      <c r="R66" s="57">
        <v>0</v>
      </c>
      <c r="S66" s="57">
        <v>0</v>
      </c>
      <c r="T66" s="57">
        <v>0</v>
      </c>
      <c r="U66" s="61">
        <v>47200</v>
      </c>
      <c r="V66" s="62">
        <f t="shared" si="0"/>
        <v>258750.4</v>
      </c>
      <c r="W66" s="61">
        <v>0</v>
      </c>
      <c r="X66" s="61">
        <v>0</v>
      </c>
      <c r="Y66" s="68">
        <v>0</v>
      </c>
      <c r="Z66" s="61">
        <v>0</v>
      </c>
      <c r="AA66" s="61">
        <v>0</v>
      </c>
      <c r="AB66" s="61">
        <v>0</v>
      </c>
      <c r="AC66" s="61">
        <v>0</v>
      </c>
      <c r="AD66" s="61">
        <v>0</v>
      </c>
      <c r="AE66" s="61">
        <v>0</v>
      </c>
      <c r="AF66" s="67">
        <v>23600</v>
      </c>
      <c r="AG66" s="70">
        <f t="shared" si="1"/>
        <v>0</v>
      </c>
      <c r="AH66" s="71">
        <f t="shared" si="2"/>
        <v>9703.7999999999993</v>
      </c>
      <c r="AI66" s="72">
        <f t="shared" si="3"/>
        <v>268454.2</v>
      </c>
    </row>
    <row r="67" spans="1:35" s="40" customFormat="1" ht="23.1" customHeight="1">
      <c r="A67" s="54" t="s">
        <v>55</v>
      </c>
      <c r="B67" s="54" t="s">
        <v>349</v>
      </c>
      <c r="C67" s="55" t="s">
        <v>406</v>
      </c>
      <c r="D67" s="56">
        <v>8.5820000000000007</v>
      </c>
      <c r="E67" s="57">
        <v>8.34</v>
      </c>
      <c r="F67" s="57">
        <v>1.9470000000000001</v>
      </c>
      <c r="G67" s="57">
        <v>1.266</v>
      </c>
      <c r="H67" s="57">
        <v>0.68100000000000005</v>
      </c>
      <c r="I67" s="57">
        <v>0</v>
      </c>
      <c r="J67" s="57">
        <v>0</v>
      </c>
      <c r="K67" s="57">
        <v>6.3849999999999998</v>
      </c>
      <c r="L67" s="57">
        <v>6.3849999999999998</v>
      </c>
      <c r="M67" s="57">
        <v>0</v>
      </c>
      <c r="N67" s="57">
        <v>0</v>
      </c>
      <c r="O67" s="57">
        <v>8.0000000000000002E-3</v>
      </c>
      <c r="P67" s="57">
        <v>8.0000000000000002E-3</v>
      </c>
      <c r="Q67" s="57">
        <v>0</v>
      </c>
      <c r="R67" s="57">
        <v>0</v>
      </c>
      <c r="S67" s="57">
        <v>0</v>
      </c>
      <c r="T67" s="57">
        <v>0</v>
      </c>
      <c r="U67" s="61">
        <v>47200</v>
      </c>
      <c r="V67" s="62">
        <f t="shared" si="0"/>
        <v>393648</v>
      </c>
      <c r="W67" s="63">
        <v>0.24199999999999999</v>
      </c>
      <c r="X67" s="63">
        <v>0.24199999999999999</v>
      </c>
      <c r="Y67" s="68">
        <v>0</v>
      </c>
      <c r="Z67" s="61">
        <v>0</v>
      </c>
      <c r="AA67" s="61">
        <v>0</v>
      </c>
      <c r="AB67" s="61">
        <v>0</v>
      </c>
      <c r="AC67" s="61">
        <v>0</v>
      </c>
      <c r="AD67" s="61">
        <v>0</v>
      </c>
      <c r="AE67" s="61">
        <v>0</v>
      </c>
      <c r="AF67" s="67">
        <v>23600</v>
      </c>
      <c r="AG67" s="70">
        <f t="shared" si="1"/>
        <v>5711.2</v>
      </c>
      <c r="AH67" s="71">
        <f t="shared" si="2"/>
        <v>31349.268</v>
      </c>
      <c r="AI67" s="72">
        <f t="shared" si="3"/>
        <v>430708.46799999999</v>
      </c>
    </row>
    <row r="68" spans="1:35" s="40" customFormat="1" ht="23.1" customHeight="1">
      <c r="A68" s="54" t="s">
        <v>55</v>
      </c>
      <c r="B68" s="54" t="s">
        <v>349</v>
      </c>
      <c r="C68" s="55" t="s">
        <v>407</v>
      </c>
      <c r="D68" s="56">
        <v>1.046</v>
      </c>
      <c r="E68" s="57">
        <v>1.046</v>
      </c>
      <c r="F68" s="57">
        <v>1.046</v>
      </c>
      <c r="G68" s="57">
        <v>0.28399999999999997</v>
      </c>
      <c r="H68" s="57">
        <v>0.76200000000000001</v>
      </c>
      <c r="I68" s="57">
        <v>0</v>
      </c>
      <c r="J68" s="57">
        <v>0</v>
      </c>
      <c r="K68" s="57">
        <v>0</v>
      </c>
      <c r="L68" s="57">
        <v>0</v>
      </c>
      <c r="M68" s="57">
        <v>0</v>
      </c>
      <c r="N68" s="57">
        <v>0</v>
      </c>
      <c r="O68" s="57">
        <v>0</v>
      </c>
      <c r="P68" s="57">
        <v>0</v>
      </c>
      <c r="Q68" s="57">
        <v>0</v>
      </c>
      <c r="R68" s="57">
        <v>0</v>
      </c>
      <c r="S68" s="57">
        <v>0</v>
      </c>
      <c r="T68" s="57">
        <v>0</v>
      </c>
      <c r="U68" s="61">
        <v>47200</v>
      </c>
      <c r="V68" s="62">
        <f t="shared" si="0"/>
        <v>49371.199999999997</v>
      </c>
      <c r="W68" s="63">
        <v>0</v>
      </c>
      <c r="X68" s="63">
        <v>0</v>
      </c>
      <c r="Y68" s="68">
        <v>0</v>
      </c>
      <c r="Z68" s="61">
        <v>0</v>
      </c>
      <c r="AA68" s="61">
        <v>0</v>
      </c>
      <c r="AB68" s="61">
        <v>0</v>
      </c>
      <c r="AC68" s="61">
        <v>0</v>
      </c>
      <c r="AD68" s="61">
        <v>0</v>
      </c>
      <c r="AE68" s="61">
        <v>0</v>
      </c>
      <c r="AF68" s="67">
        <v>23600</v>
      </c>
      <c r="AG68" s="70">
        <f t="shared" si="1"/>
        <v>0</v>
      </c>
      <c r="AH68" s="71">
        <f t="shared" si="2"/>
        <v>1405.8240000000001</v>
      </c>
      <c r="AI68" s="72">
        <f t="shared" si="3"/>
        <v>50777.023999999998</v>
      </c>
    </row>
    <row r="69" spans="1:35" s="40" customFormat="1" ht="23.1" customHeight="1">
      <c r="A69" s="54" t="s">
        <v>55</v>
      </c>
      <c r="B69" s="54" t="s">
        <v>349</v>
      </c>
      <c r="C69" s="55" t="s">
        <v>408</v>
      </c>
      <c r="D69" s="56">
        <v>9.81</v>
      </c>
      <c r="E69" s="57">
        <v>9.81</v>
      </c>
      <c r="F69" s="57">
        <v>0</v>
      </c>
      <c r="G69" s="57">
        <v>0</v>
      </c>
      <c r="H69" s="57">
        <v>0</v>
      </c>
      <c r="I69" s="57">
        <v>0</v>
      </c>
      <c r="J69" s="57">
        <v>0</v>
      </c>
      <c r="K69" s="57">
        <v>9.81</v>
      </c>
      <c r="L69" s="57">
        <v>9.81</v>
      </c>
      <c r="M69" s="57">
        <v>0</v>
      </c>
      <c r="N69" s="57">
        <v>0</v>
      </c>
      <c r="O69" s="57">
        <v>0</v>
      </c>
      <c r="P69" s="57">
        <v>0</v>
      </c>
      <c r="Q69" s="57">
        <v>0</v>
      </c>
      <c r="R69" s="57">
        <v>0</v>
      </c>
      <c r="S69" s="57">
        <v>0</v>
      </c>
      <c r="T69" s="57">
        <v>0</v>
      </c>
      <c r="U69" s="61">
        <v>47200</v>
      </c>
      <c r="V69" s="62">
        <f t="shared" si="0"/>
        <v>463032</v>
      </c>
      <c r="W69" s="63">
        <v>0</v>
      </c>
      <c r="X69" s="63">
        <v>0</v>
      </c>
      <c r="Y69" s="68">
        <v>0</v>
      </c>
      <c r="Z69" s="61">
        <v>0</v>
      </c>
      <c r="AA69" s="61">
        <v>0</v>
      </c>
      <c r="AB69" s="61">
        <v>0</v>
      </c>
      <c r="AC69" s="61">
        <v>0</v>
      </c>
      <c r="AD69" s="61">
        <v>0</v>
      </c>
      <c r="AE69" s="61">
        <v>0</v>
      </c>
      <c r="AF69" s="67">
        <v>23600</v>
      </c>
      <c r="AG69" s="70">
        <f t="shared" si="1"/>
        <v>0</v>
      </c>
      <c r="AH69" s="71">
        <f t="shared" si="2"/>
        <v>44145</v>
      </c>
      <c r="AI69" s="72">
        <f t="shared" si="3"/>
        <v>507177</v>
      </c>
    </row>
    <row r="70" spans="1:35" s="40" customFormat="1" ht="23.1" customHeight="1">
      <c r="A70" s="54" t="s">
        <v>55</v>
      </c>
      <c r="B70" s="54" t="s">
        <v>349</v>
      </c>
      <c r="C70" s="55" t="s">
        <v>409</v>
      </c>
      <c r="D70" s="56">
        <v>20.180999999999901</v>
      </c>
      <c r="E70" s="57">
        <v>19.2899999999999</v>
      </c>
      <c r="F70" s="57">
        <v>4.5789999999999997</v>
      </c>
      <c r="G70" s="57">
        <v>2.875</v>
      </c>
      <c r="H70" s="57">
        <v>1.704</v>
      </c>
      <c r="I70" s="57">
        <v>0</v>
      </c>
      <c r="J70" s="57">
        <v>0</v>
      </c>
      <c r="K70" s="57">
        <v>14.642999999999899</v>
      </c>
      <c r="L70" s="57">
        <v>14.4849999999999</v>
      </c>
      <c r="M70" s="57">
        <v>0.158</v>
      </c>
      <c r="N70" s="57">
        <v>0</v>
      </c>
      <c r="O70" s="57">
        <v>6.8000000000000005E-2</v>
      </c>
      <c r="P70" s="57">
        <v>0</v>
      </c>
      <c r="Q70" s="57">
        <v>0</v>
      </c>
      <c r="R70" s="57">
        <v>0</v>
      </c>
      <c r="S70" s="57">
        <v>6.8000000000000005E-2</v>
      </c>
      <c r="T70" s="57">
        <v>0</v>
      </c>
      <c r="U70" s="61">
        <v>47200</v>
      </c>
      <c r="V70" s="62">
        <f t="shared" si="0"/>
        <v>910487.99999999499</v>
      </c>
      <c r="W70" s="63">
        <v>0.89100000000000001</v>
      </c>
      <c r="X70" s="63">
        <v>0.89100000000000001</v>
      </c>
      <c r="Y70" s="68">
        <v>0</v>
      </c>
      <c r="Z70" s="61">
        <v>0</v>
      </c>
      <c r="AA70" s="61">
        <v>0</v>
      </c>
      <c r="AB70" s="61">
        <v>0</v>
      </c>
      <c r="AC70" s="61">
        <v>0</v>
      </c>
      <c r="AD70" s="61">
        <v>0</v>
      </c>
      <c r="AE70" s="61">
        <v>0</v>
      </c>
      <c r="AF70" s="67">
        <v>23600</v>
      </c>
      <c r="AG70" s="70">
        <f t="shared" si="1"/>
        <v>21027.599999999999</v>
      </c>
      <c r="AH70" s="71">
        <f t="shared" si="2"/>
        <v>72095.075999999506</v>
      </c>
      <c r="AI70" s="72">
        <f t="shared" si="3"/>
        <v>1003610.67599999</v>
      </c>
    </row>
    <row r="71" spans="1:35" s="40" customFormat="1" ht="23.1" customHeight="1">
      <c r="A71" s="54" t="s">
        <v>55</v>
      </c>
      <c r="B71" s="54" t="s">
        <v>349</v>
      </c>
      <c r="C71" s="55" t="s">
        <v>410</v>
      </c>
      <c r="D71" s="56">
        <v>0.42899999999999999</v>
      </c>
      <c r="E71" s="57">
        <v>0.42899999999999999</v>
      </c>
      <c r="F71" s="57">
        <v>0.42899999999999999</v>
      </c>
      <c r="G71" s="57">
        <v>0</v>
      </c>
      <c r="H71" s="57">
        <v>0.42899999999999999</v>
      </c>
      <c r="I71" s="57">
        <v>0</v>
      </c>
      <c r="J71" s="57">
        <v>0</v>
      </c>
      <c r="K71" s="57">
        <v>0</v>
      </c>
      <c r="L71" s="57">
        <v>0</v>
      </c>
      <c r="M71" s="57">
        <v>0</v>
      </c>
      <c r="N71" s="57">
        <v>0</v>
      </c>
      <c r="O71" s="57">
        <v>0</v>
      </c>
      <c r="P71" s="57">
        <v>0</v>
      </c>
      <c r="Q71" s="57">
        <v>0</v>
      </c>
      <c r="R71" s="57">
        <v>0</v>
      </c>
      <c r="S71" s="57">
        <v>0</v>
      </c>
      <c r="T71" s="57">
        <v>0</v>
      </c>
      <c r="U71" s="61">
        <v>47200</v>
      </c>
      <c r="V71" s="62">
        <f t="shared" ref="V71:V75" si="4">E71*U71</f>
        <v>20248.8</v>
      </c>
      <c r="W71" s="63">
        <v>0</v>
      </c>
      <c r="X71" s="63">
        <v>0</v>
      </c>
      <c r="Y71" s="68">
        <v>0</v>
      </c>
      <c r="Z71" s="61">
        <v>0</v>
      </c>
      <c r="AA71" s="61">
        <v>0</v>
      </c>
      <c r="AB71" s="61">
        <v>0</v>
      </c>
      <c r="AC71" s="61">
        <v>0</v>
      </c>
      <c r="AD71" s="61">
        <v>0</v>
      </c>
      <c r="AE71" s="64">
        <v>0</v>
      </c>
      <c r="AF71" s="67">
        <v>23600</v>
      </c>
      <c r="AG71" s="70">
        <f t="shared" ref="AG71:AG75" si="5">W71*AF71+AF71*AB71</f>
        <v>0</v>
      </c>
      <c r="AH71" s="71">
        <f t="shared" ref="AH71:AH75" si="6">F71*1344+L71*4500+M71*4800+N71*1800</f>
        <v>576.57600000000002</v>
      </c>
      <c r="AI71" s="72">
        <f t="shared" ref="AI71:AI75" si="7">AH71+AG71+V71</f>
        <v>20825.376</v>
      </c>
    </row>
    <row r="72" spans="1:35" s="40" customFormat="1" ht="23.1" customHeight="1">
      <c r="A72" s="54" t="s">
        <v>55</v>
      </c>
      <c r="B72" s="54" t="s">
        <v>349</v>
      </c>
      <c r="C72" s="55" t="s">
        <v>411</v>
      </c>
      <c r="D72" s="56">
        <v>12.846</v>
      </c>
      <c r="E72" s="57">
        <v>12.118</v>
      </c>
      <c r="F72" s="57">
        <v>3.0489999999999999</v>
      </c>
      <c r="G72" s="57">
        <v>0.21</v>
      </c>
      <c r="H72" s="57">
        <v>2.839</v>
      </c>
      <c r="I72" s="57">
        <v>0</v>
      </c>
      <c r="J72" s="57">
        <v>0</v>
      </c>
      <c r="K72" s="57">
        <v>8.9779999999999998</v>
      </c>
      <c r="L72" s="57">
        <v>8.9779999999999998</v>
      </c>
      <c r="M72" s="57">
        <v>0</v>
      </c>
      <c r="N72" s="57">
        <v>0</v>
      </c>
      <c r="O72" s="57">
        <v>9.0999999999999998E-2</v>
      </c>
      <c r="P72" s="57">
        <v>9.0999999999999998E-2</v>
      </c>
      <c r="Q72" s="57">
        <v>0</v>
      </c>
      <c r="R72" s="57">
        <v>0</v>
      </c>
      <c r="S72" s="57">
        <v>0</v>
      </c>
      <c r="T72" s="57">
        <v>0</v>
      </c>
      <c r="U72" s="61">
        <v>47200</v>
      </c>
      <c r="V72" s="62">
        <f t="shared" si="4"/>
        <v>571969.6</v>
      </c>
      <c r="W72" s="63">
        <v>0.72799999999999998</v>
      </c>
      <c r="X72" s="63">
        <v>0.72799999999999998</v>
      </c>
      <c r="Y72" s="68">
        <v>0</v>
      </c>
      <c r="Z72" s="61">
        <v>0</v>
      </c>
      <c r="AA72" s="61">
        <v>0</v>
      </c>
      <c r="AB72" s="61">
        <v>0</v>
      </c>
      <c r="AC72" s="61">
        <v>0</v>
      </c>
      <c r="AD72" s="61">
        <v>0</v>
      </c>
      <c r="AE72" s="61">
        <v>0</v>
      </c>
      <c r="AF72" s="67">
        <v>23600</v>
      </c>
      <c r="AG72" s="70">
        <f t="shared" si="5"/>
        <v>17180.8</v>
      </c>
      <c r="AH72" s="71">
        <f t="shared" si="6"/>
        <v>44498.856</v>
      </c>
      <c r="AI72" s="72">
        <f t="shared" si="7"/>
        <v>633649.25600000005</v>
      </c>
    </row>
    <row r="73" spans="1:35" s="40" customFormat="1" ht="23.1" customHeight="1">
      <c r="A73" s="54" t="s">
        <v>55</v>
      </c>
      <c r="B73" s="54" t="s">
        <v>349</v>
      </c>
      <c r="C73" s="55" t="s">
        <v>412</v>
      </c>
      <c r="D73" s="56">
        <v>0.97099999999999997</v>
      </c>
      <c r="E73" s="57">
        <v>0.97099999999999997</v>
      </c>
      <c r="F73" s="57">
        <v>0.97099999999999997</v>
      </c>
      <c r="G73" s="57">
        <v>0</v>
      </c>
      <c r="H73" s="57">
        <v>0.97099999999999997</v>
      </c>
      <c r="I73" s="57">
        <v>0</v>
      </c>
      <c r="J73" s="57">
        <v>0</v>
      </c>
      <c r="K73" s="57">
        <v>0</v>
      </c>
      <c r="L73" s="57">
        <v>0</v>
      </c>
      <c r="M73" s="57">
        <v>0</v>
      </c>
      <c r="N73" s="57">
        <v>0</v>
      </c>
      <c r="O73" s="57">
        <v>0</v>
      </c>
      <c r="P73" s="57">
        <v>0</v>
      </c>
      <c r="Q73" s="57">
        <v>0</v>
      </c>
      <c r="R73" s="57">
        <v>0</v>
      </c>
      <c r="S73" s="57">
        <v>0</v>
      </c>
      <c r="T73" s="57">
        <v>0</v>
      </c>
      <c r="U73" s="61">
        <v>47200</v>
      </c>
      <c r="V73" s="62">
        <f t="shared" si="4"/>
        <v>45831.199999999997</v>
      </c>
      <c r="W73" s="61">
        <v>0</v>
      </c>
      <c r="X73" s="61">
        <v>0</v>
      </c>
      <c r="Y73" s="68">
        <v>0</v>
      </c>
      <c r="Z73" s="61">
        <v>0</v>
      </c>
      <c r="AA73" s="61">
        <v>0</v>
      </c>
      <c r="AB73" s="61">
        <v>0</v>
      </c>
      <c r="AC73" s="61">
        <v>0</v>
      </c>
      <c r="AD73" s="61">
        <v>0</v>
      </c>
      <c r="AE73" s="61">
        <v>0</v>
      </c>
      <c r="AF73" s="67">
        <v>23600</v>
      </c>
      <c r="AG73" s="70">
        <f t="shared" si="5"/>
        <v>0</v>
      </c>
      <c r="AH73" s="71">
        <f t="shared" si="6"/>
        <v>1305.0239999999999</v>
      </c>
      <c r="AI73" s="72">
        <f t="shared" si="7"/>
        <v>47136.224000000002</v>
      </c>
    </row>
    <row r="74" spans="1:35" s="40" customFormat="1" ht="23.1" customHeight="1">
      <c r="A74" s="54" t="s">
        <v>55</v>
      </c>
      <c r="B74" s="54" t="s">
        <v>349</v>
      </c>
      <c r="C74" s="55" t="s">
        <v>413</v>
      </c>
      <c r="D74" s="56">
        <v>1.28</v>
      </c>
      <c r="E74" s="57">
        <v>1.28</v>
      </c>
      <c r="F74" s="57">
        <v>0.36199999999999999</v>
      </c>
      <c r="G74" s="57">
        <v>0</v>
      </c>
      <c r="H74" s="57">
        <v>0.36199999999999999</v>
      </c>
      <c r="I74" s="57">
        <v>0</v>
      </c>
      <c r="J74" s="57">
        <v>0</v>
      </c>
      <c r="K74" s="57">
        <v>0</v>
      </c>
      <c r="L74" s="57">
        <v>0</v>
      </c>
      <c r="M74" s="57">
        <v>0</v>
      </c>
      <c r="N74" s="57">
        <v>0</v>
      </c>
      <c r="O74" s="57">
        <v>0.91800000000000004</v>
      </c>
      <c r="P74" s="57">
        <v>0</v>
      </c>
      <c r="Q74" s="57">
        <v>0.91800000000000004</v>
      </c>
      <c r="R74" s="57">
        <v>0</v>
      </c>
      <c r="S74" s="57">
        <v>0</v>
      </c>
      <c r="T74" s="57">
        <v>0</v>
      </c>
      <c r="U74" s="61">
        <v>47200</v>
      </c>
      <c r="V74" s="62">
        <f t="shared" si="4"/>
        <v>60416</v>
      </c>
      <c r="W74" s="61">
        <v>0</v>
      </c>
      <c r="X74" s="61">
        <v>0</v>
      </c>
      <c r="Y74" s="68">
        <v>0</v>
      </c>
      <c r="Z74" s="61">
        <v>0</v>
      </c>
      <c r="AA74" s="61">
        <v>0</v>
      </c>
      <c r="AB74" s="61">
        <v>0</v>
      </c>
      <c r="AC74" s="61">
        <v>0</v>
      </c>
      <c r="AD74" s="61">
        <v>0</v>
      </c>
      <c r="AE74" s="61">
        <v>0</v>
      </c>
      <c r="AF74" s="67">
        <v>23600</v>
      </c>
      <c r="AG74" s="70">
        <f t="shared" si="5"/>
        <v>0</v>
      </c>
      <c r="AH74" s="71">
        <f t="shared" si="6"/>
        <v>486.52800000000002</v>
      </c>
      <c r="AI74" s="72">
        <f t="shared" si="7"/>
        <v>60902.527999999998</v>
      </c>
    </row>
    <row r="75" spans="1:35" s="40" customFormat="1" ht="23.1" customHeight="1">
      <c r="A75" s="73" t="s">
        <v>55</v>
      </c>
      <c r="B75" s="73" t="s">
        <v>349</v>
      </c>
      <c r="C75" s="74" t="s">
        <v>414</v>
      </c>
      <c r="D75" s="75">
        <v>1.831</v>
      </c>
      <c r="E75" s="76">
        <v>1.831</v>
      </c>
      <c r="F75" s="76">
        <v>1.2999999999999999E-2</v>
      </c>
      <c r="G75" s="76">
        <v>1.2999999999999999E-2</v>
      </c>
      <c r="H75" s="76">
        <v>0</v>
      </c>
      <c r="I75" s="76">
        <v>0</v>
      </c>
      <c r="J75" s="76">
        <v>0</v>
      </c>
      <c r="K75" s="76">
        <v>1.8180000000000001</v>
      </c>
      <c r="L75" s="76">
        <v>1.8180000000000001</v>
      </c>
      <c r="M75" s="76">
        <v>0</v>
      </c>
      <c r="N75" s="76">
        <v>0</v>
      </c>
      <c r="O75" s="76">
        <v>0</v>
      </c>
      <c r="P75" s="76">
        <v>0</v>
      </c>
      <c r="Q75" s="76">
        <v>0</v>
      </c>
      <c r="R75" s="76">
        <v>0</v>
      </c>
      <c r="S75" s="76">
        <v>0</v>
      </c>
      <c r="T75" s="76">
        <v>0</v>
      </c>
      <c r="U75" s="78">
        <v>47200</v>
      </c>
      <c r="V75" s="79">
        <f t="shared" si="4"/>
        <v>86423.2</v>
      </c>
      <c r="W75" s="78">
        <v>0</v>
      </c>
      <c r="X75" s="78">
        <v>0</v>
      </c>
      <c r="Y75" s="81">
        <v>0</v>
      </c>
      <c r="Z75" s="78">
        <v>0</v>
      </c>
      <c r="AA75" s="78">
        <v>0</v>
      </c>
      <c r="AB75" s="78">
        <v>0</v>
      </c>
      <c r="AC75" s="78">
        <v>0</v>
      </c>
      <c r="AD75" s="78">
        <v>0</v>
      </c>
      <c r="AE75" s="78">
        <v>0</v>
      </c>
      <c r="AF75" s="82">
        <v>23600</v>
      </c>
      <c r="AG75" s="83">
        <f t="shared" si="5"/>
        <v>0</v>
      </c>
      <c r="AH75" s="84">
        <f t="shared" si="6"/>
        <v>8198.4719999999998</v>
      </c>
      <c r="AI75" s="85">
        <f t="shared" si="7"/>
        <v>94621.672000000006</v>
      </c>
    </row>
    <row r="76" spans="1:35" s="41" customFormat="1" ht="33" customHeight="1">
      <c r="A76" s="294" t="s">
        <v>13</v>
      </c>
      <c r="B76" s="294"/>
      <c r="C76" s="294"/>
      <c r="D76" s="77">
        <f>SUM(D7:D75)</f>
        <v>416.16399999999999</v>
      </c>
      <c r="E76" s="77">
        <f t="shared" ref="E76:AI76" si="8">SUM(E7:E75)</f>
        <v>397.55900000000003</v>
      </c>
      <c r="F76" s="77">
        <f t="shared" si="8"/>
        <v>81.106999999999999</v>
      </c>
      <c r="G76" s="77">
        <f t="shared" si="8"/>
        <v>27.84</v>
      </c>
      <c r="H76" s="77">
        <f t="shared" si="8"/>
        <v>53.267000000000003</v>
      </c>
      <c r="I76" s="77">
        <f t="shared" si="8"/>
        <v>0</v>
      </c>
      <c r="J76" s="77">
        <f t="shared" si="8"/>
        <v>0</v>
      </c>
      <c r="K76" s="77">
        <f t="shared" si="8"/>
        <v>288.07299999999998</v>
      </c>
      <c r="L76" s="77">
        <f t="shared" si="8"/>
        <v>265.23200000000003</v>
      </c>
      <c r="M76" s="77">
        <f t="shared" si="8"/>
        <v>2.0630000000000002</v>
      </c>
      <c r="N76" s="77">
        <f t="shared" si="8"/>
        <v>20.777999999999999</v>
      </c>
      <c r="O76" s="77">
        <f t="shared" si="8"/>
        <v>28.379000000000001</v>
      </c>
      <c r="P76" s="77">
        <f t="shared" si="8"/>
        <v>6.8760000000000003</v>
      </c>
      <c r="Q76" s="77">
        <f t="shared" si="8"/>
        <v>11.095000000000001</v>
      </c>
      <c r="R76" s="77">
        <f t="shared" si="8"/>
        <v>5.0750000000000002</v>
      </c>
      <c r="S76" s="77">
        <f t="shared" si="8"/>
        <v>0.32600000000000001</v>
      </c>
      <c r="T76" s="77">
        <f t="shared" si="8"/>
        <v>5.0069999999999997</v>
      </c>
      <c r="U76" s="80">
        <v>47200</v>
      </c>
      <c r="V76" s="80">
        <f t="shared" si="8"/>
        <v>18764784.800000001</v>
      </c>
      <c r="W76" s="80">
        <f t="shared" si="8"/>
        <v>15.912000000000001</v>
      </c>
      <c r="X76" s="80">
        <f t="shared" si="8"/>
        <v>13.355</v>
      </c>
      <c r="Y76" s="77">
        <f t="shared" si="8"/>
        <v>1.6E-2</v>
      </c>
      <c r="Z76" s="80">
        <f t="shared" si="8"/>
        <v>1.6319999999999999</v>
      </c>
      <c r="AA76" s="80">
        <f t="shared" si="8"/>
        <v>0.90900000000000003</v>
      </c>
      <c r="AB76" s="80">
        <f t="shared" si="8"/>
        <v>2.6930000000000001</v>
      </c>
      <c r="AC76" s="80">
        <f t="shared" si="8"/>
        <v>0.505</v>
      </c>
      <c r="AD76" s="80">
        <f t="shared" si="8"/>
        <v>0</v>
      </c>
      <c r="AE76" s="80">
        <f t="shared" si="8"/>
        <v>2.1880000000000002</v>
      </c>
      <c r="AF76" s="77">
        <v>23600</v>
      </c>
      <c r="AG76" s="86">
        <f t="shared" si="8"/>
        <v>439078</v>
      </c>
      <c r="AH76" s="86">
        <f t="shared" si="8"/>
        <v>1349854.608</v>
      </c>
      <c r="AI76" s="77">
        <f t="shared" si="8"/>
        <v>20553717.408</v>
      </c>
    </row>
    <row r="77" spans="1:35" ht="33" customHeight="1">
      <c r="A77" s="283" t="s">
        <v>346</v>
      </c>
      <c r="B77" s="283"/>
      <c r="C77" s="283"/>
      <c r="D77" s="283"/>
      <c r="E77" s="283"/>
      <c r="F77" s="283"/>
      <c r="G77" s="283"/>
      <c r="H77" s="283"/>
      <c r="I77" s="283"/>
      <c r="J77" s="283"/>
      <c r="K77" s="283"/>
      <c r="L77" s="283"/>
      <c r="M77" s="283"/>
      <c r="N77" s="283"/>
      <c r="O77" s="283"/>
      <c r="P77" s="283"/>
      <c r="Q77" s="283"/>
      <c r="R77" s="284"/>
      <c r="S77" s="284"/>
      <c r="T77" s="284"/>
      <c r="U77" s="295"/>
      <c r="V77" s="296"/>
      <c r="W77" s="295"/>
      <c r="X77" s="297"/>
      <c r="Y77" s="283"/>
      <c r="Z77" s="297"/>
      <c r="AA77" s="297"/>
      <c r="AB77" s="297"/>
      <c r="AC77" s="297"/>
      <c r="AD77" s="297"/>
      <c r="AE77" s="297"/>
      <c r="AF77" s="298"/>
      <c r="AG77" s="284"/>
      <c r="AH77" s="284"/>
      <c r="AI77" s="299"/>
    </row>
    <row r="78" spans="1:35" ht="20.100000000000001" customHeight="1"/>
    <row r="79" spans="1:35" ht="20.100000000000001" customHeight="1"/>
    <row r="80" spans="1:35"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sheetData>
  <mergeCells count="30">
    <mergeCell ref="AC4:AE4"/>
    <mergeCell ref="A76:C76"/>
    <mergeCell ref="A77:AI77"/>
    <mergeCell ref="A3:A6"/>
    <mergeCell ref="B3:B6"/>
    <mergeCell ref="C3:C6"/>
    <mergeCell ref="D3:D6"/>
    <mergeCell ref="E4:E6"/>
    <mergeCell ref="F5:F6"/>
    <mergeCell ref="I5:I6"/>
    <mergeCell ref="K5:K6"/>
    <mergeCell ref="O5:O6"/>
    <mergeCell ref="U3:U6"/>
    <mergeCell ref="V3:V6"/>
    <mergeCell ref="W4:W6"/>
    <mergeCell ref="AB4:AB6"/>
    <mergeCell ref="F4:H4"/>
    <mergeCell ref="I4:J4"/>
    <mergeCell ref="K4:N4"/>
    <mergeCell ref="O4:T4"/>
    <mergeCell ref="X4:AA4"/>
    <mergeCell ref="A1:AI1"/>
    <mergeCell ref="B2:AI2"/>
    <mergeCell ref="E3:T3"/>
    <mergeCell ref="W3:AA3"/>
    <mergeCell ref="AB3:AE3"/>
    <mergeCell ref="AF3:AF6"/>
    <mergeCell ref="AG3:AG6"/>
    <mergeCell ref="AH3:AH6"/>
    <mergeCell ref="AI3:AI6"/>
  </mergeCells>
  <phoneticPr fontId="69" type="noConversion"/>
  <hyperlinks>
    <hyperlink ref="A1" location="'Sheet3'!A1" display="旺苍嘉川化工园区基础设施建设项目自来村六组征收土地补偿复核公示表"/>
  </hyperlinks>
  <printOptions horizontalCentered="1"/>
  <pageMargins left="0.62986111111111098" right="0.31458333333333299" top="0.62986111111111098" bottom="0.74791666666666701" header="0.5" footer="0.47222222222222199"/>
  <pageSetup paperSize="8" scale="71"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AI11"/>
  <sheetViews>
    <sheetView tabSelected="1" zoomScale="55" zoomScaleNormal="55" workbookViewId="0">
      <selection activeCell="AH7" sqref="AH1:AH1048576"/>
    </sheetView>
  </sheetViews>
  <sheetFormatPr defaultColWidth="9.140625" defaultRowHeight="23.25"/>
  <cols>
    <col min="1" max="2" width="10.7109375" customWidth="1"/>
    <col min="3" max="3" width="14.5703125" style="3" customWidth="1"/>
    <col min="4" max="4" width="13.85546875"/>
    <col min="5" max="7" width="12.28515625"/>
    <col min="15" max="15" width="12.28515625"/>
    <col min="18" max="18" width="12.28515625"/>
    <col min="20" max="21" width="12.28515625"/>
    <col min="22" max="22" width="15.5703125"/>
    <col min="28" max="28" width="10.42578125"/>
    <col min="30" max="30" width="10.42578125"/>
    <col min="32" max="32" width="9.7109375"/>
    <col min="33" max="33" width="17.5703125" customWidth="1"/>
    <col min="34" max="34" width="20.7109375" customWidth="1"/>
    <col min="35" max="35" width="17.5703125" customWidth="1"/>
  </cols>
  <sheetData>
    <row r="1" spans="1:35" s="1" customFormat="1" ht="59.1" customHeight="1">
      <c r="A1" s="304" t="s">
        <v>415</v>
      </c>
      <c r="B1" s="305"/>
      <c r="C1" s="306"/>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row>
    <row r="2" spans="1:35" ht="22.5">
      <c r="A2" s="4"/>
      <c r="B2" s="307" t="s">
        <v>1</v>
      </c>
      <c r="C2" s="308"/>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row>
    <row r="3" spans="1:35" s="2" customFormat="1" ht="33" customHeight="1">
      <c r="A3" s="315" t="s">
        <v>2</v>
      </c>
      <c r="B3" s="315" t="s">
        <v>3</v>
      </c>
      <c r="C3" s="316" t="s">
        <v>4</v>
      </c>
      <c r="D3" s="315" t="s">
        <v>5</v>
      </c>
      <c r="E3" s="310" t="s">
        <v>6</v>
      </c>
      <c r="F3" s="310"/>
      <c r="G3" s="310"/>
      <c r="H3" s="310"/>
      <c r="I3" s="310"/>
      <c r="J3" s="310"/>
      <c r="K3" s="310"/>
      <c r="L3" s="310"/>
      <c r="M3" s="310"/>
      <c r="N3" s="310"/>
      <c r="O3" s="310"/>
      <c r="P3" s="310"/>
      <c r="Q3" s="310"/>
      <c r="R3" s="310"/>
      <c r="S3" s="310"/>
      <c r="T3" s="310"/>
      <c r="U3" s="318" t="s">
        <v>7</v>
      </c>
      <c r="V3" s="318" t="s">
        <v>8</v>
      </c>
      <c r="W3" s="310" t="s">
        <v>9</v>
      </c>
      <c r="X3" s="310"/>
      <c r="Y3" s="310"/>
      <c r="Z3" s="310"/>
      <c r="AA3" s="310"/>
      <c r="AB3" s="310" t="s">
        <v>10</v>
      </c>
      <c r="AC3" s="310"/>
      <c r="AD3" s="310"/>
      <c r="AE3" s="310"/>
      <c r="AF3" s="317" t="s">
        <v>283</v>
      </c>
      <c r="AG3" s="317" t="s">
        <v>416</v>
      </c>
      <c r="AH3" s="318" t="s">
        <v>11</v>
      </c>
      <c r="AI3" s="319" t="s">
        <v>12</v>
      </c>
    </row>
    <row r="4" spans="1:35" s="2" customFormat="1" ht="33" customHeight="1">
      <c r="A4" s="315"/>
      <c r="B4" s="315"/>
      <c r="C4" s="316"/>
      <c r="D4" s="315"/>
      <c r="E4" s="310" t="s">
        <v>13</v>
      </c>
      <c r="F4" s="310" t="s">
        <v>14</v>
      </c>
      <c r="G4" s="310"/>
      <c r="H4" s="310"/>
      <c r="I4" s="310" t="s">
        <v>15</v>
      </c>
      <c r="J4" s="310"/>
      <c r="K4" s="310" t="s">
        <v>16</v>
      </c>
      <c r="L4" s="310"/>
      <c r="M4" s="310"/>
      <c r="N4" s="310"/>
      <c r="O4" s="310" t="s">
        <v>17</v>
      </c>
      <c r="P4" s="310"/>
      <c r="Q4" s="310"/>
      <c r="R4" s="310"/>
      <c r="S4" s="310"/>
      <c r="T4" s="310"/>
      <c r="U4" s="318"/>
      <c r="V4" s="318"/>
      <c r="W4" s="310" t="s">
        <v>13</v>
      </c>
      <c r="X4" s="310" t="s">
        <v>9</v>
      </c>
      <c r="Y4" s="310"/>
      <c r="Z4" s="310"/>
      <c r="AA4" s="310"/>
      <c r="AB4" s="310" t="s">
        <v>13</v>
      </c>
      <c r="AC4" s="310" t="s">
        <v>10</v>
      </c>
      <c r="AD4" s="310"/>
      <c r="AE4" s="310"/>
      <c r="AF4" s="317"/>
      <c r="AG4" s="317"/>
      <c r="AH4" s="318"/>
      <c r="AI4" s="319"/>
    </row>
    <row r="5" spans="1:35" s="2" customFormat="1" ht="66" customHeight="1">
      <c r="A5" s="315"/>
      <c r="B5" s="315"/>
      <c r="C5" s="316"/>
      <c r="D5" s="315"/>
      <c r="E5" s="317"/>
      <c r="F5" s="317" t="s">
        <v>18</v>
      </c>
      <c r="G5" s="6" t="s">
        <v>19</v>
      </c>
      <c r="H5" s="6" t="s">
        <v>20</v>
      </c>
      <c r="I5" s="317" t="s">
        <v>18</v>
      </c>
      <c r="J5" s="6" t="s">
        <v>417</v>
      </c>
      <c r="K5" s="317" t="s">
        <v>18</v>
      </c>
      <c r="L5" s="6" t="s">
        <v>22</v>
      </c>
      <c r="M5" s="6" t="s">
        <v>23</v>
      </c>
      <c r="N5" s="6" t="s">
        <v>24</v>
      </c>
      <c r="O5" s="317" t="s">
        <v>18</v>
      </c>
      <c r="P5" s="6" t="s">
        <v>25</v>
      </c>
      <c r="Q5" s="6" t="s">
        <v>26</v>
      </c>
      <c r="R5" s="6" t="s">
        <v>27</v>
      </c>
      <c r="S5" s="6" t="s">
        <v>28</v>
      </c>
      <c r="T5" s="6" t="s">
        <v>29</v>
      </c>
      <c r="U5" s="318"/>
      <c r="V5" s="318"/>
      <c r="W5" s="317"/>
      <c r="X5" s="6" t="s">
        <v>30</v>
      </c>
      <c r="Y5" s="6" t="s">
        <v>31</v>
      </c>
      <c r="Z5" s="6" t="s">
        <v>32</v>
      </c>
      <c r="AA5" s="6" t="s">
        <v>33</v>
      </c>
      <c r="AB5" s="317"/>
      <c r="AC5" s="6" t="s">
        <v>34</v>
      </c>
      <c r="AD5" s="6" t="s">
        <v>35</v>
      </c>
      <c r="AE5" s="5" t="s">
        <v>36</v>
      </c>
      <c r="AF5" s="317"/>
      <c r="AG5" s="317"/>
      <c r="AH5" s="318"/>
      <c r="AI5" s="320"/>
    </row>
    <row r="6" spans="1:35" s="2" customFormat="1" ht="33" customHeight="1">
      <c r="A6" s="315"/>
      <c r="B6" s="315"/>
      <c r="C6" s="316"/>
      <c r="D6" s="315"/>
      <c r="E6" s="310"/>
      <c r="F6" s="310"/>
      <c r="G6" s="7" t="s">
        <v>37</v>
      </c>
      <c r="H6" s="7" t="s">
        <v>38</v>
      </c>
      <c r="I6" s="310"/>
      <c r="J6" s="7" t="s">
        <v>39</v>
      </c>
      <c r="K6" s="310"/>
      <c r="L6" s="7" t="s">
        <v>40</v>
      </c>
      <c r="M6" s="7" t="s">
        <v>41</v>
      </c>
      <c r="N6" s="7" t="s">
        <v>42</v>
      </c>
      <c r="O6" s="310"/>
      <c r="P6" s="7" t="s">
        <v>43</v>
      </c>
      <c r="Q6" s="7" t="s">
        <v>44</v>
      </c>
      <c r="R6" s="7" t="s">
        <v>45</v>
      </c>
      <c r="S6" s="7" t="s">
        <v>46</v>
      </c>
      <c r="T6" s="7" t="s">
        <v>47</v>
      </c>
      <c r="U6" s="318"/>
      <c r="V6" s="318"/>
      <c r="W6" s="310"/>
      <c r="X6" s="7" t="s">
        <v>48</v>
      </c>
      <c r="Y6" s="7" t="s">
        <v>49</v>
      </c>
      <c r="Z6" s="7" t="s">
        <v>50</v>
      </c>
      <c r="AA6" s="7" t="s">
        <v>51</v>
      </c>
      <c r="AB6" s="310"/>
      <c r="AC6" s="7" t="s">
        <v>52</v>
      </c>
      <c r="AD6" s="7" t="s">
        <v>53</v>
      </c>
      <c r="AE6" s="7" t="s">
        <v>54</v>
      </c>
      <c r="AF6" s="317"/>
      <c r="AG6" s="317"/>
      <c r="AH6" s="318"/>
      <c r="AI6" s="319"/>
    </row>
    <row r="7" spans="1:35" ht="95.1" customHeight="1">
      <c r="A7" s="8" t="s">
        <v>55</v>
      </c>
      <c r="B7" s="9" t="s">
        <v>418</v>
      </c>
      <c r="C7" s="10" t="s">
        <v>419</v>
      </c>
      <c r="D7" s="11">
        <f t="shared" ref="D7:D9" si="0">E7+W7+AB7</f>
        <v>8.5000000000000006E-2</v>
      </c>
      <c r="E7" s="12">
        <f>F7+I7+K7+O7</f>
        <v>8.5000000000000006E-2</v>
      </c>
      <c r="F7" s="13">
        <f t="shared" ref="F7:F9" si="1">G7+H7</f>
        <v>8.5000000000000006E-2</v>
      </c>
      <c r="G7" s="13">
        <v>8.5000000000000006E-2</v>
      </c>
      <c r="H7" s="14">
        <f t="shared" ref="H7:N7" si="2">SUM(H4:H6)</f>
        <v>0</v>
      </c>
      <c r="I7" s="14">
        <f>J7</f>
        <v>0</v>
      </c>
      <c r="J7" s="14">
        <f t="shared" si="2"/>
        <v>0</v>
      </c>
      <c r="K7" s="14">
        <f t="shared" ref="K7:K9" si="3">L7+M7+N7</f>
        <v>0</v>
      </c>
      <c r="L7" s="14">
        <f t="shared" si="2"/>
        <v>0</v>
      </c>
      <c r="M7" s="14">
        <f t="shared" si="2"/>
        <v>0</v>
      </c>
      <c r="N7" s="14">
        <f t="shared" si="2"/>
        <v>0</v>
      </c>
      <c r="O7" s="14">
        <f t="shared" ref="O7:O9" si="4">P7+Q7+R7+S7+T7</f>
        <v>0</v>
      </c>
      <c r="P7" s="14">
        <f t="shared" ref="P7:T7" si="5">SUM(P4:P6)</f>
        <v>0</v>
      </c>
      <c r="Q7" s="14">
        <f t="shared" si="5"/>
        <v>0</v>
      </c>
      <c r="R7" s="14">
        <f t="shared" si="5"/>
        <v>0</v>
      </c>
      <c r="S7" s="14">
        <f t="shared" si="5"/>
        <v>0</v>
      </c>
      <c r="T7" s="14">
        <f t="shared" si="5"/>
        <v>0</v>
      </c>
      <c r="U7" s="14">
        <v>47200</v>
      </c>
      <c r="V7" s="25">
        <f t="shared" ref="V7:V9" si="6">F7*U7</f>
        <v>4012</v>
      </c>
      <c r="W7" s="25">
        <f t="shared" ref="W7:W9" si="7">X7+Y7+Z7+AA7</f>
        <v>0</v>
      </c>
      <c r="X7" s="25">
        <f t="shared" ref="X7:AA7" si="8">SUM(X4:X6)</f>
        <v>0</v>
      </c>
      <c r="Y7" s="25">
        <f t="shared" si="8"/>
        <v>0</v>
      </c>
      <c r="Z7" s="25">
        <f t="shared" si="8"/>
        <v>0</v>
      </c>
      <c r="AA7" s="25">
        <f t="shared" si="8"/>
        <v>0</v>
      </c>
      <c r="AB7" s="28">
        <f t="shared" ref="AB7:AB9" si="9">AC7+AD7+AE7</f>
        <v>0</v>
      </c>
      <c r="AC7" s="25">
        <f t="shared" ref="AC7:AE7" si="10">SUM(AC4:AC6)</f>
        <v>0</v>
      </c>
      <c r="AD7" s="25">
        <f t="shared" si="10"/>
        <v>0</v>
      </c>
      <c r="AE7" s="25">
        <f t="shared" si="10"/>
        <v>0</v>
      </c>
      <c r="AF7" s="29">
        <v>23600</v>
      </c>
      <c r="AG7" s="10">
        <f t="shared" ref="AG7:AG9" si="11">AB7*AF7</f>
        <v>0</v>
      </c>
      <c r="AH7" s="32">
        <f t="shared" ref="AH7:AH9" si="12">F7*1344</f>
        <v>114.24</v>
      </c>
      <c r="AI7" s="33">
        <f t="shared" ref="AI7:AI9" si="13">V7+AH7+AG7</f>
        <v>4126.24</v>
      </c>
    </row>
    <row r="8" spans="1:35" ht="95.1" customHeight="1">
      <c r="A8" s="8" t="s">
        <v>55</v>
      </c>
      <c r="B8" s="9" t="s">
        <v>418</v>
      </c>
      <c r="C8" s="10" t="s">
        <v>420</v>
      </c>
      <c r="D8" s="11">
        <v>1.1200000000000001</v>
      </c>
      <c r="E8" s="12">
        <v>1.1200000000000001</v>
      </c>
      <c r="F8" s="13">
        <f t="shared" si="1"/>
        <v>1.028</v>
      </c>
      <c r="G8" s="13">
        <v>1.028</v>
      </c>
      <c r="H8" s="14">
        <v>0</v>
      </c>
      <c r="I8" s="14">
        <f>J8</f>
        <v>0</v>
      </c>
      <c r="J8" s="14">
        <v>0</v>
      </c>
      <c r="K8" s="14">
        <f t="shared" si="3"/>
        <v>0</v>
      </c>
      <c r="L8" s="14">
        <v>0</v>
      </c>
      <c r="M8" s="14">
        <v>0</v>
      </c>
      <c r="N8" s="14">
        <v>0</v>
      </c>
      <c r="O8" s="14">
        <v>9.1999999999999998E-2</v>
      </c>
      <c r="P8" s="14">
        <v>0</v>
      </c>
      <c r="Q8" s="14">
        <v>0</v>
      </c>
      <c r="R8" s="14">
        <v>0</v>
      </c>
      <c r="S8" s="14">
        <v>0</v>
      </c>
      <c r="T8" s="14">
        <v>9.1999999999999998E-2</v>
      </c>
      <c r="U8" s="14">
        <v>47200</v>
      </c>
      <c r="V8" s="25">
        <f t="shared" si="6"/>
        <v>48521.599999999999</v>
      </c>
      <c r="W8" s="25">
        <f t="shared" si="7"/>
        <v>0</v>
      </c>
      <c r="X8" s="25">
        <v>0</v>
      </c>
      <c r="Y8" s="25">
        <v>0</v>
      </c>
      <c r="Z8" s="25">
        <v>0</v>
      </c>
      <c r="AA8" s="25">
        <v>0</v>
      </c>
      <c r="AB8" s="28">
        <f t="shared" si="9"/>
        <v>0</v>
      </c>
      <c r="AC8" s="25">
        <v>0</v>
      </c>
      <c r="AD8" s="25">
        <v>0</v>
      </c>
      <c r="AE8" s="25">
        <v>0</v>
      </c>
      <c r="AF8" s="29">
        <v>23600</v>
      </c>
      <c r="AG8" s="10">
        <f t="shared" si="11"/>
        <v>0</v>
      </c>
      <c r="AH8" s="32">
        <f t="shared" si="12"/>
        <v>1381.6320000000001</v>
      </c>
      <c r="AI8" s="33">
        <f t="shared" si="13"/>
        <v>49903.232000000004</v>
      </c>
    </row>
    <row r="9" spans="1:35" ht="95.1" customHeight="1">
      <c r="A9" s="15" t="s">
        <v>55</v>
      </c>
      <c r="B9" s="16" t="s">
        <v>418</v>
      </c>
      <c r="C9" s="17" t="s">
        <v>59</v>
      </c>
      <c r="D9" s="18">
        <f t="shared" si="0"/>
        <v>0.51700000000000002</v>
      </c>
      <c r="E9" s="19">
        <f>F9+I9+K9+O9</f>
        <v>0.35899999999999999</v>
      </c>
      <c r="F9" s="20">
        <f t="shared" si="1"/>
        <v>0</v>
      </c>
      <c r="G9" s="21">
        <v>0</v>
      </c>
      <c r="H9" s="22">
        <f t="shared" ref="H9:J9" si="14">SUM(H5:H7)</f>
        <v>0</v>
      </c>
      <c r="I9" s="22">
        <f t="shared" si="14"/>
        <v>0</v>
      </c>
      <c r="J9" s="22">
        <f t="shared" si="14"/>
        <v>0</v>
      </c>
      <c r="K9" s="22">
        <f t="shared" si="3"/>
        <v>0</v>
      </c>
      <c r="L9" s="22">
        <f t="shared" ref="L9:N9" si="15">SUM(L5:L7)</f>
        <v>0</v>
      </c>
      <c r="M9" s="22">
        <f t="shared" si="15"/>
        <v>0</v>
      </c>
      <c r="N9" s="22">
        <f t="shared" si="15"/>
        <v>0</v>
      </c>
      <c r="O9" s="22">
        <f t="shared" si="4"/>
        <v>0.35899999999999999</v>
      </c>
      <c r="P9" s="22">
        <f t="shared" ref="P9:T9" si="16">SUM(P5:P7)</f>
        <v>0</v>
      </c>
      <c r="Q9" s="22">
        <f t="shared" si="16"/>
        <v>0</v>
      </c>
      <c r="R9" s="22">
        <v>0.35899999999999999</v>
      </c>
      <c r="S9" s="22">
        <f t="shared" si="16"/>
        <v>0</v>
      </c>
      <c r="T9" s="22">
        <f t="shared" si="16"/>
        <v>0</v>
      </c>
      <c r="U9" s="22">
        <v>47200</v>
      </c>
      <c r="V9" s="26">
        <f t="shared" si="6"/>
        <v>0</v>
      </c>
      <c r="W9" s="26">
        <f t="shared" si="7"/>
        <v>0</v>
      </c>
      <c r="X9" s="26">
        <f t="shared" ref="X9:AA9" si="17">SUM(X5:X7)</f>
        <v>0</v>
      </c>
      <c r="Y9" s="26">
        <f t="shared" si="17"/>
        <v>0</v>
      </c>
      <c r="Z9" s="26">
        <f t="shared" si="17"/>
        <v>0</v>
      </c>
      <c r="AA9" s="26">
        <f t="shared" si="17"/>
        <v>0</v>
      </c>
      <c r="AB9" s="30">
        <f t="shared" si="9"/>
        <v>0.158</v>
      </c>
      <c r="AC9" s="26">
        <f>SUM(AC5:AC7)</f>
        <v>0</v>
      </c>
      <c r="AD9" s="30">
        <v>0.158</v>
      </c>
      <c r="AE9" s="26">
        <f>SUM(AE5:AE7)</f>
        <v>0</v>
      </c>
      <c r="AF9" s="31">
        <v>23600</v>
      </c>
      <c r="AG9" s="34">
        <f t="shared" si="11"/>
        <v>3728.8</v>
      </c>
      <c r="AH9" s="35">
        <f t="shared" si="12"/>
        <v>0</v>
      </c>
      <c r="AI9" s="36">
        <f t="shared" si="13"/>
        <v>3728.8</v>
      </c>
    </row>
    <row r="10" spans="1:35" ht="95.1" customHeight="1">
      <c r="A10" s="311" t="s">
        <v>13</v>
      </c>
      <c r="B10" s="311"/>
      <c r="C10" s="312"/>
      <c r="D10" s="24">
        <f>SUM(D7:D9)</f>
        <v>1.722</v>
      </c>
      <c r="E10" s="24">
        <f t="shared" ref="E10:AI10" si="18">SUM(E7:E9)</f>
        <v>1.5640000000000001</v>
      </c>
      <c r="F10" s="24">
        <f t="shared" si="18"/>
        <v>1.113</v>
      </c>
      <c r="G10" s="24">
        <f t="shared" si="18"/>
        <v>1.113</v>
      </c>
      <c r="H10" s="24">
        <f t="shared" si="18"/>
        <v>0</v>
      </c>
      <c r="I10" s="24">
        <f t="shared" si="18"/>
        <v>0</v>
      </c>
      <c r="J10" s="24">
        <f t="shared" si="18"/>
        <v>0</v>
      </c>
      <c r="K10" s="24">
        <f t="shared" si="18"/>
        <v>0</v>
      </c>
      <c r="L10" s="24">
        <f t="shared" si="18"/>
        <v>0</v>
      </c>
      <c r="M10" s="24">
        <f t="shared" si="18"/>
        <v>0</v>
      </c>
      <c r="N10" s="24">
        <f t="shared" si="18"/>
        <v>0</v>
      </c>
      <c r="O10" s="24">
        <f t="shared" si="18"/>
        <v>0.45100000000000001</v>
      </c>
      <c r="P10" s="24">
        <f t="shared" si="18"/>
        <v>0</v>
      </c>
      <c r="Q10" s="24">
        <f t="shared" si="18"/>
        <v>0</v>
      </c>
      <c r="R10" s="24">
        <f t="shared" si="18"/>
        <v>0.35899999999999999</v>
      </c>
      <c r="S10" s="24">
        <f t="shared" si="18"/>
        <v>0</v>
      </c>
      <c r="T10" s="24">
        <f t="shared" si="18"/>
        <v>9.1999999999999998E-2</v>
      </c>
      <c r="U10" s="27">
        <v>47200</v>
      </c>
      <c r="V10" s="24">
        <f t="shared" si="18"/>
        <v>52533.599999999999</v>
      </c>
      <c r="W10" s="27">
        <f t="shared" si="18"/>
        <v>0</v>
      </c>
      <c r="X10" s="27">
        <f t="shared" si="18"/>
        <v>0</v>
      </c>
      <c r="Y10" s="27">
        <f t="shared" si="18"/>
        <v>0</v>
      </c>
      <c r="Z10" s="27">
        <f t="shared" si="18"/>
        <v>0</v>
      </c>
      <c r="AA10" s="27">
        <f t="shared" si="18"/>
        <v>0</v>
      </c>
      <c r="AB10" s="27">
        <f t="shared" si="18"/>
        <v>0.158</v>
      </c>
      <c r="AC10" s="27">
        <f t="shared" si="18"/>
        <v>0</v>
      </c>
      <c r="AD10" s="27">
        <f t="shared" si="18"/>
        <v>0.158</v>
      </c>
      <c r="AE10" s="27">
        <f t="shared" si="18"/>
        <v>0</v>
      </c>
      <c r="AF10" s="23">
        <v>23600</v>
      </c>
      <c r="AG10" s="23">
        <f t="shared" si="18"/>
        <v>3728.8</v>
      </c>
      <c r="AH10" s="24">
        <f t="shared" si="18"/>
        <v>1495.8720000000001</v>
      </c>
      <c r="AI10" s="37">
        <f t="shared" si="18"/>
        <v>57758.271999999997</v>
      </c>
    </row>
    <row r="11" spans="1:35" ht="95.1" customHeight="1">
      <c r="A11" s="313" t="s">
        <v>421</v>
      </c>
      <c r="B11" s="314"/>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row>
  </sheetData>
  <mergeCells count="30">
    <mergeCell ref="AC4:AE4"/>
    <mergeCell ref="A10:C10"/>
    <mergeCell ref="A11:AI11"/>
    <mergeCell ref="A3:A6"/>
    <mergeCell ref="B3:B6"/>
    <mergeCell ref="C3:C6"/>
    <mergeCell ref="D3:D6"/>
    <mergeCell ref="E4:E6"/>
    <mergeCell ref="F5:F6"/>
    <mergeCell ref="I5:I6"/>
    <mergeCell ref="K5:K6"/>
    <mergeCell ref="O5:O6"/>
    <mergeCell ref="U3:U6"/>
    <mergeCell ref="V3:V6"/>
    <mergeCell ref="W4:W6"/>
    <mergeCell ref="AB4:AB6"/>
    <mergeCell ref="F4:H4"/>
    <mergeCell ref="I4:J4"/>
    <mergeCell ref="K4:N4"/>
    <mergeCell ref="O4:T4"/>
    <mergeCell ref="X4:AA4"/>
    <mergeCell ref="A1:AI1"/>
    <mergeCell ref="B2:AI2"/>
    <mergeCell ref="E3:T3"/>
    <mergeCell ref="W3:AA3"/>
    <mergeCell ref="AB3:AE3"/>
    <mergeCell ref="AF3:AF6"/>
    <mergeCell ref="AG3:AG6"/>
    <mergeCell ref="AH3:AH6"/>
    <mergeCell ref="AI3:AI6"/>
  </mergeCells>
  <phoneticPr fontId="69" type="noConversion"/>
  <hyperlinks>
    <hyperlink ref="A1" location="'Sheet3'!A1" display="旺苍嘉川化工园区基础设施建设项目寨梁村一组征收土地补偿复核公示表"/>
  </hyperlinks>
  <pageMargins left="0.75" right="0.75" top="1" bottom="1" header="0.5" footer="0.5"/>
  <pageSetup paperSize="8" scale="5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3</vt:i4>
      </vt:variant>
    </vt:vector>
  </HeadingPairs>
  <TitlesOfParts>
    <vt:vector size="9" baseType="lpstr">
      <vt:lpstr>槐树村二组、三组</vt:lpstr>
      <vt:lpstr>和平村四组</vt:lpstr>
      <vt:lpstr>五红村四组</vt:lpstr>
      <vt:lpstr>自来村五组</vt:lpstr>
      <vt:lpstr>自来村六组 </vt:lpstr>
      <vt:lpstr>寨梁村一组</vt:lpstr>
      <vt:lpstr>槐树村二组、三组!Print_Titles</vt:lpstr>
      <vt:lpstr>'自来村六组 '!Print_Titles</vt:lpstr>
      <vt:lpstr>自来村五组!Print_Titles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2023-04-04T09:39:00Z</cp:lastPrinted>
  <dcterms:created xsi:type="dcterms:W3CDTF">2023-04-04T07:30:00Z</dcterms:created>
  <dcterms:modified xsi:type="dcterms:W3CDTF">2023-08-07T07:55:43Z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5C96E929CC9F40C1862C6A1DA098427D_13</vt:lpwstr>
  </property>
  <property fmtid="{D5CDD505-2E9C-101B-9397-08002B2CF9AE}" pid="3" name="KSOProductBuildVer">
    <vt:lpwstr>2052-12.1.0.15120</vt:lpwstr>
  </property>
</Properties>
</file>